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C:\Users\ACSCHMI\Downloads\"/>
    </mc:Choice>
  </mc:AlternateContent>
  <xr:revisionPtr revIDLastSave="0" documentId="13_ncr:1_{EB26EEB0-17F8-47B2-ABC2-E6DD95A2A98D}" xr6:coauthVersionLast="47" xr6:coauthVersionMax="47" xr10:uidLastSave="{00000000-0000-0000-0000-000000000000}"/>
  <bookViews>
    <workbookView xWindow="28680" yWindow="-120" windowWidth="29040" windowHeight="15720" tabRatio="599" firstSheet="6" activeTab="6" xr2:uid="{00000000-000D-0000-FFFF-FFFF00000000}"/>
  </bookViews>
  <sheets>
    <sheet name="Graphs_2023" sheetId="18" state="hidden" r:id="rId1"/>
    <sheet name="SOE_Dashboard" sheetId="17" state="hidden" r:id="rId2"/>
    <sheet name="SOI_Dashboard" sheetId="14" state="hidden" r:id="rId3"/>
    <sheet name="Graphs_2024" sheetId="13" state="hidden" r:id="rId4"/>
    <sheet name="Data" sheetId="15" state="hidden" r:id="rId5"/>
    <sheet name="Cirium_Emb110_Emb120" sheetId="20" state="hidden" r:id="rId6"/>
    <sheet name="Total Jets" sheetId="7" r:id="rId7"/>
    <sheet name="120" sheetId="1" r:id="rId8"/>
    <sheet name="135" sheetId="2" r:id="rId9"/>
    <sheet name="140" sheetId="3" r:id="rId10"/>
    <sheet name="145" sheetId="4" r:id="rId11"/>
    <sheet name="170" sheetId="5" r:id="rId12"/>
    <sheet name="175" sheetId="8" r:id="rId13"/>
    <sheet name="190" sheetId="9" r:id="rId14"/>
    <sheet name="195" sheetId="6" r:id="rId15"/>
    <sheet name="E175-E2" sheetId="10" r:id="rId16"/>
    <sheet name="E190-E2" sheetId="11" r:id="rId17"/>
    <sheet name="E195-E2" sheetId="12" r:id="rId18"/>
  </sheets>
  <definedNames>
    <definedName name="_xlnm._FilterDatabase" localSheetId="5" hidden="1">Cirium_Emb110_Emb120!$A$1:$O$1312</definedName>
    <definedName name="_xlnm._FilterDatabase" localSheetId="16" hidden="1">'E190-E2'!$D$7:$K$7</definedName>
    <definedName name="_xlnm._FilterDatabase" localSheetId="17" hidden="1">'E195-E2'!$D$7:$K$7</definedName>
    <definedName name="_xlnm.Print_Area" localSheetId="7">'120'!$B$2:$H$48</definedName>
    <definedName name="_xlnm.Print_Area" localSheetId="8">'135'!$B$2:$H$25</definedName>
    <definedName name="_xlnm.Print_Area" localSheetId="9">'140'!$B$2:$H$15</definedName>
    <definedName name="_xlnm.Print_Area" localSheetId="10">'145'!$B$2:$H$47</definedName>
    <definedName name="_xlnm.Print_Area" localSheetId="11">'170'!$D$2:$K$37</definedName>
    <definedName name="_xlnm.Print_Area" localSheetId="12">'175'!$D$2:$K$42</definedName>
    <definedName name="_xlnm.Print_Area" localSheetId="13">'190'!$D$2:$K$57</definedName>
    <definedName name="_xlnm.Print_Area" localSheetId="14">'195'!$D$2:$K$27</definedName>
    <definedName name="_xlnm.Print_Area" localSheetId="15">'E175-E2'!$D$2:$K$14</definedName>
    <definedName name="_xlnm.Print_Area" localSheetId="16">'E190-E2'!$D$2:$K$22</definedName>
    <definedName name="_xlnm.Print_Area" localSheetId="17">'E195-E2'!$D$2:$K$25</definedName>
    <definedName name="_xlnm.Print_Area" localSheetId="1">SOE_Dashboard!$A$1:$U$40</definedName>
    <definedName name="_xlnm.Print_Area" localSheetId="2">SOI_Dashboard!$A$2:$U$40</definedName>
    <definedName name="_xlnm.Print_Area" localSheetId="6">'Total Jets'!$B$2:$H$30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1" l="1"/>
  <c r="U10" i="13"/>
  <c r="F11" i="11"/>
  <c r="F17" i="11" l="1"/>
  <c r="H11" i="12"/>
  <c r="T53" i="13"/>
  <c r="T60" i="13" s="1"/>
  <c r="J12" i="8"/>
  <c r="J29" i="8"/>
  <c r="J31" i="8"/>
  <c r="S6" i="15" l="1"/>
  <c r="R16" i="15"/>
  <c r="S14" i="15"/>
  <c r="J11" i="12"/>
  <c r="J18" i="12"/>
  <c r="J13" i="12"/>
  <c r="J8" i="12"/>
  <c r="G19" i="8"/>
  <c r="F8" i="12"/>
  <c r="J11" i="11"/>
  <c r="G16" i="12"/>
  <c r="F16" i="12"/>
  <c r="S7" i="15"/>
  <c r="R1" i="15"/>
  <c r="K35" i="8"/>
  <c r="I35" i="8"/>
  <c r="I19" i="8" l="1"/>
  <c r="K12" i="8" l="1"/>
  <c r="K20" i="7"/>
  <c r="K19" i="7"/>
  <c r="K18" i="7"/>
  <c r="F38" i="8" l="1"/>
  <c r="S60" i="13"/>
  <c r="T10" i="13"/>
  <c r="J20" i="11"/>
  <c r="J10" i="13"/>
  <c r="G20" i="11"/>
  <c r="H20" i="11"/>
  <c r="K17" i="11" l="1"/>
  <c r="I17" i="11"/>
  <c r="R60" i="13"/>
  <c r="Q60" i="13"/>
  <c r="C5" i="14"/>
  <c r="S10" i="13"/>
  <c r="H3" i="7" l="1"/>
  <c r="K3" i="12" s="1"/>
  <c r="H3" i="3" l="1"/>
  <c r="H3" i="4"/>
  <c r="K3" i="8"/>
  <c r="K3" i="5"/>
  <c r="K3" i="9"/>
  <c r="K3" i="10"/>
  <c r="H3" i="1"/>
  <c r="K3" i="6"/>
  <c r="H3" i="2"/>
  <c r="K3" i="11"/>
  <c r="K13" i="11" l="1"/>
  <c r="I13" i="11"/>
  <c r="K17" i="12"/>
  <c r="I17" i="12"/>
  <c r="C15" i="12"/>
  <c r="C60" i="13" l="1"/>
  <c r="F10" i="13"/>
  <c r="E5" i="1" l="1"/>
  <c r="E5" i="2"/>
  <c r="E5" i="3"/>
  <c r="E5" i="4"/>
  <c r="I8" i="11"/>
  <c r="R10" i="13" l="1"/>
  <c r="O2" i="14" l="1"/>
  <c r="E10" i="13"/>
  <c r="G10" i="13"/>
  <c r="H10" i="13"/>
  <c r="I10" i="13"/>
  <c r="K10" i="13"/>
  <c r="L10" i="13"/>
  <c r="M10" i="13"/>
  <c r="D10" i="13"/>
  <c r="M138" i="18"/>
  <c r="K138" i="18"/>
  <c r="G138" i="18"/>
  <c r="F138" i="18"/>
  <c r="E138" i="18"/>
  <c r="D138" i="18"/>
  <c r="C138" i="18"/>
  <c r="M132" i="18"/>
  <c r="G132" i="18"/>
  <c r="N138" i="18" s="1"/>
  <c r="F99" i="18"/>
  <c r="D99" i="18"/>
  <c r="C99" i="18"/>
  <c r="G98" i="18"/>
  <c r="F98" i="18"/>
  <c r="E98" i="18"/>
  <c r="C98" i="18"/>
  <c r="D92" i="18"/>
  <c r="E99" i="18" s="1"/>
  <c r="E60" i="18"/>
  <c r="D60" i="18"/>
  <c r="C60" i="18"/>
  <c r="T59" i="18"/>
  <c r="S59" i="18"/>
  <c r="R59" i="18"/>
  <c r="R60" i="18" s="1"/>
  <c r="Q59" i="18"/>
  <c r="S60" i="18" s="1"/>
  <c r="T52" i="18"/>
  <c r="S52" i="18"/>
  <c r="F52" i="18"/>
  <c r="R52" i="18" s="1"/>
  <c r="E52" i="18"/>
  <c r="D52" i="18"/>
  <c r="H60" i="18" s="1"/>
  <c r="C52" i="18"/>
  <c r="K60" i="18" s="1"/>
  <c r="Q45" i="18"/>
  <c r="Q44" i="18"/>
  <c r="Q42" i="18"/>
  <c r="Q41" i="18"/>
  <c r="AH10" i="18"/>
  <c r="AG10" i="18"/>
  <c r="AF10" i="18"/>
  <c r="AE10" i="18"/>
  <c r="AD10" i="18"/>
  <c r="AC10" i="18"/>
  <c r="AB10" i="18"/>
  <c r="AA10" i="18"/>
  <c r="Z10" i="18"/>
  <c r="Y10" i="18"/>
  <c r="T10" i="18"/>
  <c r="S10" i="18"/>
  <c r="R10" i="18"/>
  <c r="N10" i="18"/>
  <c r="M10" i="18"/>
  <c r="K10" i="18"/>
  <c r="J10" i="18"/>
  <c r="I10" i="18"/>
  <c r="H10" i="18"/>
  <c r="G10" i="18"/>
  <c r="F10" i="18"/>
  <c r="E10" i="18"/>
  <c r="D10" i="18"/>
  <c r="C10" i="18"/>
  <c r="U9" i="18"/>
  <c r="L9" i="18"/>
  <c r="U8" i="18"/>
  <c r="L8" i="18"/>
  <c r="U4" i="18"/>
  <c r="U10" i="18" s="1"/>
  <c r="L4" i="18"/>
  <c r="L10" i="18" s="1"/>
  <c r="L60" i="18" l="1"/>
  <c r="M60" i="18"/>
  <c r="D98" i="18"/>
  <c r="G99" i="18"/>
  <c r="H138" i="18"/>
  <c r="F60" i="18"/>
  <c r="N60" i="18"/>
  <c r="I138" i="18"/>
  <c r="J60" i="18"/>
  <c r="T60" i="18"/>
  <c r="G60" i="18"/>
  <c r="Q60" i="18"/>
  <c r="J138" i="18"/>
  <c r="I60" i="18"/>
  <c r="L138" i="18"/>
  <c r="Q52" i="18"/>
  <c r="I16" i="11" l="1"/>
  <c r="K16" i="11"/>
  <c r="K18" i="12" l="1"/>
  <c r="Y10" i="13" l="1"/>
  <c r="Z10" i="13" l="1"/>
  <c r="AA10" i="13"/>
  <c r="AB10" i="13"/>
  <c r="AC10" i="13"/>
  <c r="AE10" i="13"/>
  <c r="AF10" i="13"/>
  <c r="AG10" i="13"/>
  <c r="AH10" i="13"/>
  <c r="AD10" i="13"/>
  <c r="K31" i="8"/>
  <c r="I16" i="12" l="1"/>
  <c r="K16" i="12"/>
  <c r="I10" i="8"/>
  <c r="K10" i="8"/>
  <c r="C18" i="8"/>
  <c r="C30" i="17" l="1"/>
  <c r="I15" i="12" l="1"/>
  <c r="K29" i="8"/>
  <c r="I31" i="8" l="1"/>
  <c r="C22" i="17"/>
  <c r="C23" i="17"/>
  <c r="C24" i="17"/>
  <c r="C25" i="17"/>
  <c r="C21" i="17"/>
  <c r="C31" i="17"/>
  <c r="O72" i="15"/>
  <c r="O73" i="15"/>
  <c r="C10" i="13"/>
  <c r="M71" i="15"/>
  <c r="O71" i="15" s="1"/>
  <c r="C24" i="14" l="1"/>
  <c r="K14" i="11"/>
  <c r="I14" i="11"/>
  <c r="K19" i="12" l="1"/>
  <c r="I19" i="12"/>
  <c r="K34" i="8" l="1"/>
  <c r="I34" i="8"/>
  <c r="C20" i="17" l="1"/>
  <c r="M58" i="15"/>
  <c r="O58" i="15" s="1"/>
  <c r="C7" i="14"/>
  <c r="C8" i="14"/>
  <c r="C9" i="14"/>
  <c r="C10" i="14"/>
  <c r="C11" i="14"/>
  <c r="C12" i="14"/>
  <c r="C13" i="14"/>
  <c r="C14" i="14"/>
  <c r="C15" i="14"/>
  <c r="M62" i="15"/>
  <c r="O62" i="15" s="1"/>
  <c r="M63" i="15"/>
  <c r="O63" i="15" s="1"/>
  <c r="M64" i="15"/>
  <c r="O64" i="15" s="1"/>
  <c r="M65" i="15"/>
  <c r="O65" i="15" s="1"/>
  <c r="M66" i="15"/>
  <c r="O66" i="15" s="1"/>
  <c r="M67" i="15"/>
  <c r="O67" i="15" s="1"/>
  <c r="M68" i="15"/>
  <c r="O68" i="15" s="1"/>
  <c r="M69" i="15"/>
  <c r="O69" i="15" s="1"/>
  <c r="M70" i="15"/>
  <c r="O70" i="15" s="1"/>
  <c r="M59" i="15" l="1"/>
  <c r="O59" i="15" s="1"/>
  <c r="M60" i="15"/>
  <c r="O60" i="15" s="1"/>
  <c r="M61" i="15"/>
  <c r="O61" i="15" s="1"/>
  <c r="M49" i="15"/>
  <c r="O49" i="15" s="1"/>
  <c r="M50" i="15"/>
  <c r="O50" i="15" s="1"/>
  <c r="M51" i="15"/>
  <c r="O51" i="15" s="1"/>
  <c r="M52" i="15"/>
  <c r="O52" i="15"/>
  <c r="M53" i="15"/>
  <c r="O53" i="15" s="1"/>
  <c r="M54" i="15"/>
  <c r="O54" i="15" s="1"/>
  <c r="M55" i="15"/>
  <c r="O55" i="15" s="1"/>
  <c r="M56" i="15"/>
  <c r="O56" i="15" s="1"/>
  <c r="M57" i="15"/>
  <c r="O57" i="15" s="1"/>
  <c r="M39" i="15" l="1"/>
  <c r="M40" i="15"/>
  <c r="M41" i="15"/>
  <c r="M42" i="15"/>
  <c r="M43" i="15"/>
  <c r="M44" i="15"/>
  <c r="M45" i="15"/>
  <c r="O45" i="15" s="1"/>
  <c r="M46" i="15"/>
  <c r="O46" i="15" s="1"/>
  <c r="M47" i="15"/>
  <c r="O47" i="15" s="1"/>
  <c r="M48" i="15"/>
  <c r="O48" i="15" s="1"/>
  <c r="M38" i="15"/>
  <c r="K11" i="11" l="1"/>
  <c r="I11" i="11"/>
  <c r="C31" i="14"/>
  <c r="K2" i="15"/>
  <c r="O44" i="15"/>
  <c r="O43" i="15"/>
  <c r="O42" i="15"/>
  <c r="K5" i="15" l="1"/>
  <c r="K4" i="15"/>
  <c r="K3" i="15"/>
  <c r="O41" i="15" l="1"/>
  <c r="O40" i="15"/>
  <c r="O39" i="15"/>
  <c r="O38" i="15"/>
  <c r="M37" i="15"/>
  <c r="O37" i="15" s="1"/>
  <c r="H22" i="12"/>
  <c r="J22" i="12"/>
  <c r="I20" i="12"/>
  <c r="K20" i="12"/>
  <c r="C14" i="12"/>
  <c r="Q45" i="13" l="1"/>
  <c r="Q42" i="13"/>
  <c r="Q41" i="13"/>
  <c r="C6" i="14"/>
  <c r="M36" i="15"/>
  <c r="O36" i="15" s="1"/>
  <c r="M35" i="15"/>
  <c r="O35" i="15" s="1"/>
  <c r="C30" i="14"/>
  <c r="M34" i="15" l="1"/>
  <c r="O34" i="15" s="1"/>
  <c r="M33" i="15"/>
  <c r="O33" i="15" s="1"/>
  <c r="M32" i="15"/>
  <c r="O32" i="15" s="1"/>
  <c r="I18" i="12" l="1"/>
  <c r="O30" i="15"/>
  <c r="O16" i="15"/>
  <c r="O17" i="15"/>
  <c r="O21" i="15"/>
  <c r="O22" i="15"/>
  <c r="O23" i="15"/>
  <c r="C3" i="15"/>
  <c r="K19" i="8" l="1"/>
  <c r="M15" i="15"/>
  <c r="O15" i="15" s="1"/>
  <c r="M18" i="15"/>
  <c r="O18" i="15" s="1"/>
  <c r="M19" i="15"/>
  <c r="O19" i="15" s="1"/>
  <c r="M20" i="15"/>
  <c r="O20" i="15" s="1"/>
  <c r="M24" i="15"/>
  <c r="O24" i="15" s="1"/>
  <c r="M25" i="15"/>
  <c r="O25" i="15" s="1"/>
  <c r="M26" i="15"/>
  <c r="O26" i="15" s="1"/>
  <c r="M27" i="15"/>
  <c r="O27" i="15" s="1"/>
  <c r="M29" i="15"/>
  <c r="O29" i="15" s="1"/>
  <c r="M28" i="15"/>
  <c r="O28" i="15" s="1"/>
  <c r="M31" i="15"/>
  <c r="O31" i="15" s="1"/>
  <c r="B50" i="9" l="1"/>
  <c r="C50" i="9"/>
  <c r="B51" i="9"/>
  <c r="C51" i="9"/>
  <c r="B52" i="9"/>
  <c r="C52" i="9"/>
  <c r="B53" i="9"/>
  <c r="C53" i="9"/>
  <c r="B54" i="9"/>
  <c r="C54" i="9"/>
  <c r="B55" i="9"/>
  <c r="C55" i="9"/>
  <c r="B56" i="9"/>
  <c r="C56" i="9"/>
  <c r="B57" i="9"/>
  <c r="C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B103" i="9"/>
  <c r="C103" i="9"/>
  <c r="B104" i="9"/>
  <c r="C104" i="9"/>
  <c r="B105" i="9"/>
  <c r="C105" i="9"/>
  <c r="B106" i="9"/>
  <c r="C106" i="9"/>
  <c r="B107" i="9"/>
  <c r="C107" i="9"/>
  <c r="B108" i="9"/>
  <c r="C108" i="9"/>
  <c r="B109" i="9"/>
  <c r="C109" i="9"/>
  <c r="B110" i="9"/>
  <c r="C110" i="9"/>
  <c r="B111" i="9"/>
  <c r="C111" i="9"/>
  <c r="B112" i="9"/>
  <c r="C112" i="9"/>
  <c r="B113" i="9"/>
  <c r="C113" i="9"/>
  <c r="B114" i="9"/>
  <c r="C114" i="9"/>
  <c r="B115" i="9"/>
  <c r="C115" i="9"/>
  <c r="B116" i="9"/>
  <c r="C116" i="9"/>
  <c r="B117" i="9"/>
  <c r="C117" i="9"/>
  <c r="B118" i="9"/>
  <c r="C118" i="9"/>
  <c r="B119" i="9"/>
  <c r="C119" i="9"/>
  <c r="B120" i="9"/>
  <c r="C120" i="9"/>
  <c r="B121" i="9"/>
  <c r="C121" i="9"/>
  <c r="B122" i="9"/>
  <c r="C122" i="9"/>
  <c r="B123" i="9"/>
  <c r="C123" i="9"/>
  <c r="C8"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B8" i="10"/>
  <c r="C10" i="11"/>
  <c r="C11" i="11"/>
  <c r="C12" i="11"/>
  <c r="C13" i="11"/>
  <c r="C14" i="11"/>
  <c r="C15"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9"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5" i="11"/>
  <c r="B14" i="11"/>
  <c r="B13" i="11"/>
  <c r="B12" i="11"/>
  <c r="B11" i="11"/>
  <c r="B10" i="11"/>
  <c r="B9" i="11"/>
  <c r="C9" i="12"/>
  <c r="C10" i="12"/>
  <c r="C11" i="12"/>
  <c r="C12" i="12"/>
  <c r="C13" i="12"/>
  <c r="C16" i="12"/>
  <c r="C17" i="12"/>
  <c r="C18"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8"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18" i="12"/>
  <c r="B17" i="12"/>
  <c r="B16" i="12"/>
  <c r="B13" i="12"/>
  <c r="B12" i="12"/>
  <c r="B11" i="12"/>
  <c r="B10" i="12"/>
  <c r="B9" i="12"/>
  <c r="B8" i="12"/>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8"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8"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9" i="8"/>
  <c r="C10" i="8"/>
  <c r="C11" i="8"/>
  <c r="C12" i="8"/>
  <c r="C13" i="8"/>
  <c r="C14" i="8"/>
  <c r="C15" i="8"/>
  <c r="C16" i="8"/>
  <c r="C17" i="8"/>
  <c r="C19" i="8"/>
  <c r="C20" i="8"/>
  <c r="C21" i="8"/>
  <c r="C22" i="8"/>
  <c r="C23" i="8"/>
  <c r="C24" i="8"/>
  <c r="C25" i="8"/>
  <c r="C26" i="8"/>
  <c r="C27" i="8"/>
  <c r="C28" i="8"/>
  <c r="C29" i="8"/>
  <c r="C30" i="8"/>
  <c r="C31" i="8"/>
  <c r="C32" i="8"/>
  <c r="C33" i="8"/>
  <c r="C34" i="8"/>
  <c r="C37" i="8"/>
  <c r="C38" i="8"/>
  <c r="C39" i="8"/>
  <c r="C40" i="8"/>
  <c r="C41" i="8"/>
  <c r="C42" i="8"/>
  <c r="C45" i="8"/>
  <c r="C46" i="8"/>
  <c r="C47" i="8"/>
  <c r="C48" i="8"/>
  <c r="C49" i="8"/>
  <c r="C50" i="8"/>
  <c r="C51" i="8"/>
  <c r="C8" i="8"/>
  <c r="B9" i="8"/>
  <c r="B10" i="8"/>
  <c r="B11" i="8"/>
  <c r="B12" i="8"/>
  <c r="B13" i="8"/>
  <c r="B14" i="8"/>
  <c r="B15" i="8"/>
  <c r="B16" i="8"/>
  <c r="B17" i="8"/>
  <c r="B19" i="8"/>
  <c r="B20" i="8"/>
  <c r="B21" i="8"/>
  <c r="B22" i="8"/>
  <c r="B23" i="8"/>
  <c r="B24" i="8"/>
  <c r="B25" i="8"/>
  <c r="B26" i="8"/>
  <c r="B27" i="8"/>
  <c r="B28" i="8"/>
  <c r="B29" i="8"/>
  <c r="B30" i="8"/>
  <c r="B31" i="8"/>
  <c r="B32" i="8"/>
  <c r="B33" i="8"/>
  <c r="B34" i="8"/>
  <c r="B37" i="8"/>
  <c r="B38" i="8"/>
  <c r="B39" i="8"/>
  <c r="B40" i="8"/>
  <c r="B41" i="8"/>
  <c r="B42" i="8"/>
  <c r="B45" i="8"/>
  <c r="B46" i="8"/>
  <c r="B47" i="8"/>
  <c r="B48" i="8"/>
  <c r="B49" i="8"/>
  <c r="B50" i="8"/>
  <c r="B51" i="8"/>
  <c r="B8" i="8"/>
  <c r="G5" i="8"/>
  <c r="C16" i="17"/>
  <c r="T52" i="13" l="1"/>
  <c r="S52" i="13"/>
  <c r="C36" i="17"/>
  <c r="C35" i="17"/>
  <c r="C34" i="17"/>
  <c r="C33" i="17"/>
  <c r="C32" i="17"/>
  <c r="C26" i="17"/>
  <c r="C16" i="14"/>
  <c r="C32" i="14"/>
  <c r="C33" i="14"/>
  <c r="C34" i="14"/>
  <c r="C35" i="14"/>
  <c r="C36" i="14"/>
  <c r="C26" i="14"/>
  <c r="C22" i="14"/>
  <c r="C23" i="14"/>
  <c r="C25" i="14"/>
  <c r="C21" i="14"/>
  <c r="C20" i="14"/>
  <c r="G5" i="12" l="1"/>
  <c r="G5" i="11"/>
  <c r="H5" i="10"/>
  <c r="G5" i="6"/>
  <c r="G5" i="9"/>
  <c r="G5" i="5"/>
  <c r="D5" i="7"/>
  <c r="F5" i="6" s="1"/>
  <c r="F5" i="5" l="1"/>
  <c r="D5" i="1"/>
  <c r="F5" i="11"/>
  <c r="G5" i="10"/>
  <c r="D5" i="2"/>
  <c r="F5" i="8"/>
  <c r="D5" i="4"/>
  <c r="F5" i="9"/>
  <c r="F5" i="12"/>
  <c r="D5" i="3"/>
  <c r="F52" i="13"/>
  <c r="E52" i="13"/>
  <c r="D52" i="13"/>
  <c r="C52" i="13"/>
  <c r="N60" i="13" l="1"/>
  <c r="I60" i="13"/>
  <c r="J60" i="13"/>
  <c r="G60" i="13"/>
  <c r="H60" i="13"/>
  <c r="K60" i="13"/>
  <c r="L60" i="13"/>
  <c r="E60" i="13"/>
  <c r="M60" i="13"/>
  <c r="F60" i="13"/>
  <c r="Q52" i="13"/>
  <c r="R52" i="13"/>
  <c r="H38" i="8" l="1"/>
  <c r="G42" i="1"/>
  <c r="E42" i="1"/>
  <c r="D42"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42" i="1" s="1"/>
  <c r="D21" i="2"/>
  <c r="G12" i="3"/>
  <c r="D12" i="3"/>
  <c r="G43" i="4"/>
  <c r="E43" i="4"/>
  <c r="J31" i="5"/>
  <c r="H31" i="5"/>
  <c r="G31" i="5"/>
  <c r="F31" i="5"/>
  <c r="F25" i="6"/>
  <c r="G22" i="12"/>
  <c r="F22" i="12"/>
  <c r="G25" i="6"/>
  <c r="H25" i="6"/>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K10" i="12"/>
  <c r="K8" i="12"/>
  <c r="K11" i="12"/>
  <c r="I11" i="12"/>
  <c r="J38" i="8" l="1"/>
  <c r="K28" i="8"/>
  <c r="I28" i="8"/>
  <c r="I12" i="8" l="1"/>
  <c r="K14" i="12" l="1"/>
  <c r="I14" i="12" l="1"/>
  <c r="K31" i="9" l="1"/>
  <c r="K15" i="12" l="1"/>
  <c r="K22" i="9" l="1"/>
  <c r="K18" i="9" l="1"/>
  <c r="K30" i="9" l="1"/>
  <c r="K9" i="12" l="1"/>
  <c r="K13" i="12"/>
  <c r="I9" i="12"/>
  <c r="I13" i="12"/>
  <c r="I10" i="12"/>
  <c r="I8" i="12"/>
  <c r="K15" i="11"/>
  <c r="K12" i="11"/>
  <c r="K18" i="11"/>
  <c r="K9" i="11"/>
  <c r="K10" i="11"/>
  <c r="I15" i="11"/>
  <c r="I12" i="11"/>
  <c r="I18" i="11"/>
  <c r="I9" i="11"/>
  <c r="I10" i="11"/>
  <c r="K18" i="6"/>
  <c r="K17" i="6"/>
  <c r="K23" i="6"/>
  <c r="K22" i="6"/>
  <c r="K20" i="6"/>
  <c r="K21" i="6"/>
  <c r="K19" i="6"/>
  <c r="K16" i="6"/>
  <c r="K15" i="6"/>
  <c r="K14" i="6"/>
  <c r="K13" i="6"/>
  <c r="K12" i="6"/>
  <c r="K11" i="6"/>
  <c r="K10" i="6"/>
  <c r="I18" i="6"/>
  <c r="I17" i="6"/>
  <c r="I23" i="6"/>
  <c r="I22" i="6"/>
  <c r="I20" i="6"/>
  <c r="I21" i="6"/>
  <c r="I19" i="6"/>
  <c r="I16" i="6"/>
  <c r="I15" i="6"/>
  <c r="I14" i="6"/>
  <c r="I13" i="6"/>
  <c r="I12" i="6"/>
  <c r="I11" i="6"/>
  <c r="I10" i="6"/>
  <c r="I9" i="6"/>
  <c r="K52" i="9"/>
  <c r="K44" i="9"/>
  <c r="K45" i="9"/>
  <c r="K50" i="9"/>
  <c r="K51" i="9"/>
  <c r="K48" i="9"/>
  <c r="K47" i="9"/>
  <c r="K46" i="9"/>
  <c r="K43" i="9"/>
  <c r="K42" i="9"/>
  <c r="K41" i="9"/>
  <c r="K40" i="9"/>
  <c r="K39" i="9"/>
  <c r="K38" i="9"/>
  <c r="K37" i="9"/>
  <c r="K36" i="9"/>
  <c r="K35" i="9"/>
  <c r="K34" i="9"/>
  <c r="K33" i="9"/>
  <c r="K32" i="9"/>
  <c r="K29" i="9"/>
  <c r="K27" i="9"/>
  <c r="K28" i="9"/>
  <c r="K26" i="9"/>
  <c r="K25" i="9"/>
  <c r="K24" i="9"/>
  <c r="K21" i="9"/>
  <c r="K23" i="9"/>
  <c r="K20" i="9"/>
  <c r="K16" i="9"/>
  <c r="K19" i="9"/>
  <c r="K15" i="9"/>
  <c r="K17" i="9"/>
  <c r="K14" i="9"/>
  <c r="K13" i="9"/>
  <c r="K12" i="9"/>
  <c r="K10" i="9"/>
  <c r="K9" i="9"/>
  <c r="K8" i="9"/>
  <c r="I52" i="9"/>
  <c r="I44" i="9"/>
  <c r="I45" i="9"/>
  <c r="I50" i="9"/>
  <c r="I51" i="9"/>
  <c r="I48" i="9"/>
  <c r="I47" i="9"/>
  <c r="I46" i="9"/>
  <c r="I43" i="9"/>
  <c r="I42" i="9"/>
  <c r="I41" i="9"/>
  <c r="I40" i="9"/>
  <c r="I39" i="9"/>
  <c r="I38" i="9"/>
  <c r="I37" i="9"/>
  <c r="I36" i="9"/>
  <c r="I35" i="9"/>
  <c r="I34" i="9"/>
  <c r="I33" i="9"/>
  <c r="I32" i="9"/>
  <c r="I31" i="9"/>
  <c r="I30" i="9"/>
  <c r="I29" i="9"/>
  <c r="I27" i="9"/>
  <c r="I28" i="9"/>
  <c r="I26" i="9"/>
  <c r="I25" i="9"/>
  <c r="I24" i="9"/>
  <c r="I21" i="9"/>
  <c r="I23" i="9"/>
  <c r="I20" i="9"/>
  <c r="I16" i="9"/>
  <c r="I19" i="9"/>
  <c r="I15" i="9"/>
  <c r="I18" i="9"/>
  <c r="I17" i="9"/>
  <c r="I14" i="9"/>
  <c r="I13" i="9"/>
  <c r="I12" i="9"/>
  <c r="I10" i="9"/>
  <c r="I9" i="9"/>
  <c r="I8" i="9"/>
  <c r="K23" i="8"/>
  <c r="K16" i="8"/>
  <c r="K24" i="8"/>
  <c r="K36" i="8"/>
  <c r="K14" i="8"/>
  <c r="K9" i="8"/>
  <c r="K20" i="8"/>
  <c r="K26" i="8"/>
  <c r="K18" i="8"/>
  <c r="K22" i="8"/>
  <c r="K27" i="8"/>
  <c r="K21" i="8"/>
  <c r="K25" i="8"/>
  <c r="K30" i="8"/>
  <c r="K17" i="8"/>
  <c r="K32" i="8"/>
  <c r="K11" i="8"/>
  <c r="K15" i="8"/>
  <c r="K8" i="8"/>
  <c r="K33" i="8"/>
  <c r="I23" i="8"/>
  <c r="I16" i="8"/>
  <c r="I36" i="8"/>
  <c r="I14" i="8"/>
  <c r="I9" i="8"/>
  <c r="I20" i="8"/>
  <c r="I29" i="8"/>
  <c r="I26" i="8"/>
  <c r="I18" i="8"/>
  <c r="I22" i="8"/>
  <c r="I27" i="8"/>
  <c r="I21" i="8"/>
  <c r="I25" i="8"/>
  <c r="I30" i="8"/>
  <c r="I17" i="8"/>
  <c r="I32" i="8"/>
  <c r="I11" i="8"/>
  <c r="I15" i="8"/>
  <c r="I8" i="8"/>
  <c r="I33" i="8"/>
  <c r="I20" i="11" l="1"/>
  <c r="K13" i="5"/>
  <c r="K14" i="5"/>
  <c r="I13" i="5"/>
  <c r="I14" i="5"/>
  <c r="J54" i="9" l="1"/>
  <c r="H54" i="9"/>
  <c r="G54" i="9"/>
  <c r="F10" i="10"/>
  <c r="C22" i="7" s="1"/>
  <c r="G10" i="10"/>
  <c r="D22" i="7" s="1"/>
  <c r="H10" i="10"/>
  <c r="E22" i="7" s="1"/>
  <c r="I10" i="10"/>
  <c r="F22" i="7" s="1"/>
  <c r="J10" i="10"/>
  <c r="G22" i="7" s="1"/>
  <c r="K10" i="10"/>
  <c r="H22" i="7" s="1"/>
  <c r="Q46" i="18" l="1"/>
  <c r="Q46" i="13"/>
  <c r="K8" i="6"/>
  <c r="I8" i="6"/>
  <c r="I25" i="6" s="1"/>
  <c r="K13" i="8"/>
  <c r="K38" i="8" s="1"/>
  <c r="I13" i="8"/>
  <c r="G23" i="7" l="1"/>
  <c r="M19" i="7" s="1"/>
  <c r="E23" i="7"/>
  <c r="D23" i="7"/>
  <c r="C23" i="7"/>
  <c r="L19" i="7" s="1"/>
  <c r="F49" i="9"/>
  <c r="F54" i="9" s="1"/>
  <c r="K11" i="9"/>
  <c r="J9" i="6"/>
  <c r="J25" i="6" s="1"/>
  <c r="K9" i="5"/>
  <c r="K8" i="5"/>
  <c r="K10" i="5"/>
  <c r="K11" i="5"/>
  <c r="K12" i="5"/>
  <c r="K15" i="5"/>
  <c r="K16" i="5"/>
  <c r="K17" i="5"/>
  <c r="K18" i="5"/>
  <c r="K19" i="5"/>
  <c r="K20" i="5"/>
  <c r="K21" i="5"/>
  <c r="K24" i="5"/>
  <c r="K25" i="5"/>
  <c r="K23" i="5"/>
  <c r="K22" i="5"/>
  <c r="K26" i="5"/>
  <c r="K27" i="5"/>
  <c r="K28" i="5"/>
  <c r="K29" i="5"/>
  <c r="K12" i="12"/>
  <c r="K22" i="12" s="1"/>
  <c r="G16" i="7"/>
  <c r="M20" i="7" s="1"/>
  <c r="G17" i="7"/>
  <c r="Q44" i="13" s="1"/>
  <c r="G15" i="7"/>
  <c r="G24" i="7"/>
  <c r="M18" i="7" s="1"/>
  <c r="G38" i="8"/>
  <c r="I9" i="5"/>
  <c r="I8" i="5"/>
  <c r="I10" i="5"/>
  <c r="I11" i="5"/>
  <c r="I12" i="5"/>
  <c r="I15" i="5"/>
  <c r="I16" i="5"/>
  <c r="I17" i="5"/>
  <c r="I18" i="5"/>
  <c r="I19" i="5"/>
  <c r="I20" i="5"/>
  <c r="I21" i="5"/>
  <c r="I24" i="5"/>
  <c r="I25" i="5"/>
  <c r="I23" i="5"/>
  <c r="I22" i="5"/>
  <c r="I26" i="5"/>
  <c r="I27" i="5"/>
  <c r="I28" i="5"/>
  <c r="I29" i="5"/>
  <c r="I11" i="9"/>
  <c r="I12" i="12"/>
  <c r="I22" i="12" s="1"/>
  <c r="E16" i="7"/>
  <c r="E18" i="7"/>
  <c r="E15" i="7"/>
  <c r="E17" i="7"/>
  <c r="E24" i="7"/>
  <c r="D18" i="7"/>
  <c r="D15" i="7"/>
  <c r="D17" i="7"/>
  <c r="D24" i="7"/>
  <c r="C18" i="7"/>
  <c r="C15" i="7"/>
  <c r="C24" i="7"/>
  <c r="L18" i="7" s="1"/>
  <c r="D41" i="4"/>
  <c r="H41" i="4" s="1"/>
  <c r="C10" i="7"/>
  <c r="C9" i="7"/>
  <c r="K8" i="11"/>
  <c r="K20" i="11" s="1"/>
  <c r="H13" i="4"/>
  <c r="G11" i="7"/>
  <c r="D11" i="7"/>
  <c r="E12" i="3"/>
  <c r="D10" i="7" s="1"/>
  <c r="E21" i="2"/>
  <c r="D9" i="7" s="1"/>
  <c r="F36" i="4"/>
  <c r="F13" i="4"/>
  <c r="H29" i="4"/>
  <c r="F29" i="4"/>
  <c r="F16" i="2"/>
  <c r="H40" i="1"/>
  <c r="H42" i="1" s="1"/>
  <c r="F14" i="2"/>
  <c r="H15" i="2"/>
  <c r="H14" i="2"/>
  <c r="H13" i="2"/>
  <c r="F13" i="2"/>
  <c r="H19" i="2"/>
  <c r="F9" i="2"/>
  <c r="H16" i="2"/>
  <c r="F10" i="2"/>
  <c r="H10" i="2"/>
  <c r="F11" i="2"/>
  <c r="F18" i="2"/>
  <c r="F12" i="2"/>
  <c r="F8" i="2"/>
  <c r="F15" i="2"/>
  <c r="F17" i="2"/>
  <c r="H17" i="2"/>
  <c r="H11" i="2"/>
  <c r="H8" i="2"/>
  <c r="H18" i="2"/>
  <c r="H9" i="2"/>
  <c r="H12" i="2"/>
  <c r="G21" i="2"/>
  <c r="G9" i="7" s="1"/>
  <c r="H9" i="3"/>
  <c r="H10" i="3"/>
  <c r="F10" i="3"/>
  <c r="F9" i="3"/>
  <c r="H8" i="3"/>
  <c r="F8" i="3"/>
  <c r="G10" i="7"/>
  <c r="F11" i="4"/>
  <c r="H15" i="4"/>
  <c r="F15" i="4"/>
  <c r="H10" i="4"/>
  <c r="H8" i="4"/>
  <c r="H9" i="4"/>
  <c r="H14" i="4"/>
  <c r="H12" i="4"/>
  <c r="H11" i="4"/>
  <c r="H18" i="4"/>
  <c r="H16" i="4"/>
  <c r="H17" i="4"/>
  <c r="H21" i="4"/>
  <c r="H19" i="4"/>
  <c r="H20" i="4"/>
  <c r="H22" i="4"/>
  <c r="H23" i="4"/>
  <c r="H24" i="4"/>
  <c r="H26" i="4"/>
  <c r="H25" i="4"/>
  <c r="H27" i="4"/>
  <c r="H28" i="4"/>
  <c r="H30" i="4"/>
  <c r="H31" i="4"/>
  <c r="H32" i="4"/>
  <c r="H33" i="4"/>
  <c r="H34" i="4"/>
  <c r="H36" i="4"/>
  <c r="H35" i="4"/>
  <c r="H39" i="4"/>
  <c r="H40" i="4"/>
  <c r="H38" i="4"/>
  <c r="H37" i="4"/>
  <c r="F10" i="4"/>
  <c r="F12" i="4"/>
  <c r="F28" i="4"/>
  <c r="F32" i="4"/>
  <c r="F39" i="4"/>
  <c r="F37" i="4"/>
  <c r="F23" i="4"/>
  <c r="F24" i="4"/>
  <c r="F14" i="4"/>
  <c r="F38" i="4"/>
  <c r="F22" i="4"/>
  <c r="F26" i="4"/>
  <c r="F8" i="4"/>
  <c r="F9" i="4"/>
  <c r="F18" i="4"/>
  <c r="F16" i="4"/>
  <c r="F17" i="4"/>
  <c r="F21" i="4"/>
  <c r="F19" i="4"/>
  <c r="F20" i="4"/>
  <c r="F25" i="4"/>
  <c r="F27" i="4"/>
  <c r="F30" i="4"/>
  <c r="F31" i="4"/>
  <c r="F33" i="4"/>
  <c r="F34" i="4"/>
  <c r="F35" i="4"/>
  <c r="F41" i="4"/>
  <c r="F40" i="4"/>
  <c r="C16" i="7"/>
  <c r="L20" i="7" s="1"/>
  <c r="N19" i="7" l="1"/>
  <c r="L21" i="7"/>
  <c r="N18" i="7"/>
  <c r="M21" i="7"/>
  <c r="N20" i="7"/>
  <c r="Q47" i="13"/>
  <c r="Q47" i="18"/>
  <c r="Q43" i="13"/>
  <c r="Q43" i="18"/>
  <c r="Q48" i="13"/>
  <c r="Q48" i="18"/>
  <c r="K31" i="5"/>
  <c r="H15" i="7" s="1"/>
  <c r="I31" i="5"/>
  <c r="F15" i="7" s="1"/>
  <c r="H43" i="4"/>
  <c r="H11" i="7" s="1"/>
  <c r="F43" i="4"/>
  <c r="F11" i="7" s="1"/>
  <c r="D43" i="4"/>
  <c r="C11" i="7" s="1"/>
  <c r="C13" i="7" s="1"/>
  <c r="K9" i="6"/>
  <c r="G18" i="7"/>
  <c r="G20" i="7" s="1"/>
  <c r="I24" i="8"/>
  <c r="I38" i="8" s="1"/>
  <c r="D16" i="7"/>
  <c r="D20" i="7" s="1"/>
  <c r="H12" i="3"/>
  <c r="H10" i="7" s="1"/>
  <c r="K49" i="9"/>
  <c r="K54" i="9" s="1"/>
  <c r="H17" i="7" s="1"/>
  <c r="I49" i="9"/>
  <c r="I54" i="9" s="1"/>
  <c r="F17" i="7" s="1"/>
  <c r="H16" i="7"/>
  <c r="E20" i="7"/>
  <c r="F23" i="7"/>
  <c r="C17" i="7"/>
  <c r="C20" i="7" s="1"/>
  <c r="F18" i="7"/>
  <c r="H23" i="7"/>
  <c r="F24" i="7"/>
  <c r="H24" i="7"/>
  <c r="F12" i="3"/>
  <c r="F10" i="7" s="1"/>
  <c r="F21" i="2"/>
  <c r="F9" i="7" s="1"/>
  <c r="H21" i="2"/>
  <c r="H9" i="7" s="1"/>
  <c r="D13" i="7"/>
  <c r="G13" i="7"/>
  <c r="D26" i="7"/>
  <c r="E26" i="7"/>
  <c r="G26" i="7"/>
  <c r="C26" i="7"/>
  <c r="N21" i="7" l="1"/>
  <c r="P9" i="13"/>
  <c r="AI9" i="13" s="1"/>
  <c r="O18" i="7"/>
  <c r="P8" i="13"/>
  <c r="AI8" i="13" s="1"/>
  <c r="O19" i="7"/>
  <c r="P4" i="13"/>
  <c r="AI4" i="13" s="1"/>
  <c r="O20" i="7"/>
  <c r="K25" i="6"/>
  <c r="H18" i="7" s="1"/>
  <c r="F13" i="7"/>
  <c r="H13" i="7"/>
  <c r="F16" i="7"/>
  <c r="F20" i="7" s="1"/>
  <c r="C28" i="7"/>
  <c r="F26" i="7"/>
  <c r="D28" i="7"/>
  <c r="H26" i="7"/>
  <c r="E28" i="7"/>
  <c r="G28" i="7"/>
  <c r="O21" i="7" l="1"/>
  <c r="AI10" i="13"/>
  <c r="P10" i="13"/>
  <c r="H20" i="7"/>
  <c r="H28" i="7" s="1"/>
  <c r="F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ISABELLA BRASIL STROTTMANN</author>
    <author>DANIELA OLIVA CRISCUOLO</author>
  </authors>
  <commentList>
    <comment ref="G30" authorId="0" shapeId="0" xr:uid="{898B9A5B-8B35-4BD2-826E-0D1EB740F93E}">
      <text>
        <r>
          <rPr>
            <b/>
            <sz val="9"/>
            <color indexed="81"/>
            <rFont val="Segoe UI"/>
            <family val="2"/>
          </rPr>
          <t>ISABELLA BRASIL STROTTMANN:</t>
        </r>
        <r>
          <rPr>
            <sz val="9"/>
            <color indexed="81"/>
            <rFont val="Segoe UI"/>
            <family val="2"/>
          </rPr>
          <t xml:space="preserve">
Aircastle</t>
        </r>
      </text>
    </comment>
    <comment ref="G41" authorId="0" shapeId="0" xr:uid="{DCB00E4F-F788-46CB-8468-B3B67D22D38E}">
      <text>
        <r>
          <rPr>
            <b/>
            <sz val="9"/>
            <color indexed="81"/>
            <rFont val="Segoe UI"/>
            <family val="2"/>
          </rPr>
          <t>ISABELLA BRASIL STROTTMANN:</t>
        </r>
        <r>
          <rPr>
            <sz val="9"/>
            <color indexed="81"/>
            <rFont val="Segoe UI"/>
            <family val="2"/>
          </rPr>
          <t xml:space="preserve">
Aircastle</t>
        </r>
      </text>
    </comment>
    <comment ref="G44" authorId="0" shapeId="0" xr:uid="{2C661F4F-2240-4031-89C4-22E44A16FC95}">
      <text>
        <r>
          <rPr>
            <b/>
            <sz val="9"/>
            <color indexed="81"/>
            <rFont val="Segoe UI"/>
            <family val="2"/>
          </rPr>
          <t>ISABELLA BRASIL STROTTMANN:</t>
        </r>
        <r>
          <rPr>
            <sz val="9"/>
            <color indexed="81"/>
            <rFont val="Segoe UI"/>
            <family val="2"/>
          </rPr>
          <t xml:space="preserve">
Aircastle</t>
        </r>
      </text>
    </comment>
    <comment ref="G48" authorId="0" shapeId="0" xr:uid="{7277D4A3-0D94-4DCB-8C56-09CEF5BC95F4}">
      <text>
        <r>
          <rPr>
            <b/>
            <sz val="9"/>
            <color indexed="81"/>
            <rFont val="Segoe UI"/>
            <family val="2"/>
          </rPr>
          <t>ISABELLA BRASIL STROTTMANN:</t>
        </r>
        <r>
          <rPr>
            <sz val="9"/>
            <color indexed="81"/>
            <rFont val="Segoe UI"/>
            <family val="2"/>
          </rPr>
          <t xml:space="preserve">
Aircastle</t>
        </r>
      </text>
    </comment>
    <comment ref="G49" authorId="0" shapeId="0" xr:uid="{B5024FFA-F49F-4DFA-BF59-1F006C74735C}">
      <text>
        <r>
          <rPr>
            <sz val="9"/>
            <color indexed="81"/>
            <rFont val="Segoe UI"/>
            <family val="2"/>
          </rPr>
          <t>Aircastle</t>
        </r>
      </text>
    </comment>
    <comment ref="G50" authorId="0" shapeId="0" xr:uid="{2B8DA1D6-1A4F-4D9F-B9CB-24DC466C637C}">
      <text>
        <r>
          <rPr>
            <sz val="9"/>
            <color indexed="81"/>
            <rFont val="Segoe UI"/>
            <family val="2"/>
          </rPr>
          <t>Aircastle</t>
        </r>
      </text>
    </comment>
    <comment ref="G56" authorId="1" shapeId="0" xr:uid="{C69187BA-54AF-4A9E-998D-1475FC3D8542}">
      <text>
        <r>
          <rPr>
            <sz val="8"/>
            <color indexed="81"/>
            <rFont val="Segoe UI"/>
            <family val="2"/>
          </rPr>
          <t xml:space="preserve">
Aercap</t>
        </r>
      </text>
    </comment>
    <comment ref="G57" authorId="1" shapeId="0" xr:uid="{FACF7202-29AF-4DC2-8D2B-D6DAE48CBE9E}">
      <text>
        <r>
          <rPr>
            <sz val="8"/>
            <color indexed="81"/>
            <rFont val="Segoe UI"/>
            <family val="2"/>
          </rPr>
          <t xml:space="preserve">
Aercap</t>
        </r>
      </text>
    </comment>
    <comment ref="G58" authorId="1" shapeId="0" xr:uid="{CEBA5FC8-777C-42E7-8AF1-753B596D1D52}">
      <text>
        <r>
          <rPr>
            <sz val="8"/>
            <color indexed="81"/>
            <rFont val="Segoe UI"/>
            <family val="2"/>
          </rPr>
          <t xml:space="preserve">
Aercap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ADILSON RODRIGUES DE PAULA</author>
  </authors>
  <commentList>
    <comment ref="H11" authorId="0" shapeId="0" xr:uid="{51215CE9-D07E-4C05-A5F4-0DC023133CCF}">
      <text>
        <r>
          <rPr>
            <sz val="9"/>
            <color indexed="81"/>
            <rFont val="Tahoma"/>
            <family val="2"/>
          </rPr>
          <t xml:space="preserve">4 PRAs exercised (190E2) to Corver Virgin Austr
</t>
        </r>
      </text>
    </comment>
  </commentList>
</comments>
</file>

<file path=xl/sharedStrings.xml><?xml version="1.0" encoding="utf-8"?>
<sst xmlns="http://schemas.openxmlformats.org/spreadsheetml/2006/main" count="17705" uniqueCount="3130">
  <si>
    <t xml:space="preserve">   EMB-120</t>
  </si>
  <si>
    <t xml:space="preserve">     CONFIDENTIAL - FOR INTERNAL USE ONLY BY THE INDICATED AREAS.</t>
  </si>
  <si>
    <t>COUNTRY</t>
  </si>
  <si>
    <t>CUSTOMER</t>
  </si>
  <si>
    <t>OPTIONS</t>
  </si>
  <si>
    <t>TOTAL</t>
  </si>
  <si>
    <t>DELIVERED</t>
  </si>
  <si>
    <t>Angola</t>
  </si>
  <si>
    <t>EMATEC</t>
  </si>
  <si>
    <t>Aruba</t>
  </si>
  <si>
    <t>AIR ARUBA</t>
  </si>
  <si>
    <t>Australia</t>
  </si>
  <si>
    <t>FLIGHT WEST</t>
  </si>
  <si>
    <t xml:space="preserve">Belgium </t>
  </si>
  <si>
    <t>DAT</t>
  </si>
  <si>
    <t>Botswana</t>
  </si>
  <si>
    <t>BOP AIR</t>
  </si>
  <si>
    <t>Brazil</t>
  </si>
  <si>
    <t>BRAZILIAN A. F.</t>
  </si>
  <si>
    <t>RIO SUL</t>
  </si>
  <si>
    <t>PANTANAL</t>
  </si>
  <si>
    <t>NORDESTE</t>
  </si>
  <si>
    <t>INTERBRASIL</t>
  </si>
  <si>
    <t>PASSAREDO</t>
  </si>
  <si>
    <t>PENTA</t>
  </si>
  <si>
    <t>RICO (*)</t>
  </si>
  <si>
    <t>SIVAM</t>
  </si>
  <si>
    <t>Canada</t>
  </si>
  <si>
    <t>ONTARIO</t>
  </si>
  <si>
    <t>England</t>
  </si>
  <si>
    <t>CSE</t>
  </si>
  <si>
    <t>ESQUEL</t>
  </si>
  <si>
    <t>France</t>
  </si>
  <si>
    <t>C. AIR LITORAL</t>
  </si>
  <si>
    <t>TAT</t>
  </si>
  <si>
    <t>Germany</t>
  </si>
  <si>
    <t>DLT</t>
  </si>
  <si>
    <t>Luxembourg</t>
  </si>
  <si>
    <t>LUXAIR</t>
  </si>
  <si>
    <t>Norway</t>
  </si>
  <si>
    <t>NORSK AIR</t>
  </si>
  <si>
    <t>USA</t>
  </si>
  <si>
    <t>AIR MIDWEST</t>
  </si>
  <si>
    <t>ASA</t>
  </si>
  <si>
    <t>COMAIR</t>
  </si>
  <si>
    <t>EAC/MESA</t>
  </si>
  <si>
    <t>GREAT LAKES</t>
  </si>
  <si>
    <t xml:space="preserve">SKYWEST </t>
  </si>
  <si>
    <t>TEXAS AIR</t>
  </si>
  <si>
    <t>UTC</t>
  </si>
  <si>
    <t>WESTAIR</t>
  </si>
  <si>
    <t xml:space="preserve">T O T A L  </t>
  </si>
  <si>
    <r>
      <t>REMARKS</t>
    </r>
    <r>
      <rPr>
        <sz val="11"/>
        <rFont val="Arial"/>
        <family val="2"/>
      </rPr>
      <t xml:space="preserve">: </t>
    </r>
  </si>
  <si>
    <t xml:space="preserve">                          - One A/C delivered to Passaredo and one A/C delivered to Penta via SPC/Operacional Leasing</t>
  </si>
  <si>
    <t xml:space="preserve">                          - Includes purchase orders and options only, does not include A/C on lease or pre-owned A/C.</t>
  </si>
  <si>
    <t xml:space="preserve">                          - For internal information only.</t>
  </si>
  <si>
    <t xml:space="preserve">                          - (*) Aircraft s/n 120.004</t>
  </si>
  <si>
    <t>Venezuela</t>
  </si>
  <si>
    <t>AVIOR</t>
  </si>
  <si>
    <t>COMMERCIAL AVIATION</t>
  </si>
  <si>
    <t>BRITISH MIDLAND</t>
  </si>
  <si>
    <t>Sweden</t>
  </si>
  <si>
    <t xml:space="preserve">CITY AIRLINE AB </t>
  </si>
  <si>
    <t xml:space="preserve">    CONFIDENTIAL - FOR INTERNAL USE ONLY BY THE INDICATED AREAS.</t>
  </si>
  <si>
    <t xml:space="preserve">AMERICAN EAGLE </t>
  </si>
  <si>
    <t>Austria</t>
  </si>
  <si>
    <t>China</t>
  </si>
  <si>
    <t>SICHUAN</t>
  </si>
  <si>
    <t xml:space="preserve">MANX </t>
  </si>
  <si>
    <t>BRYMON</t>
  </si>
  <si>
    <t xml:space="preserve">CIRRUS </t>
  </si>
  <si>
    <t>Greece</t>
  </si>
  <si>
    <t>AIR CARAIBES</t>
  </si>
  <si>
    <t>Italy</t>
  </si>
  <si>
    <t xml:space="preserve">ALITALIA </t>
  </si>
  <si>
    <t>Holland</t>
  </si>
  <si>
    <t>Poland</t>
  </si>
  <si>
    <t>LOT POLISH</t>
  </si>
  <si>
    <t>Portugal</t>
  </si>
  <si>
    <t>PORTUGALIA</t>
  </si>
  <si>
    <t>SKYWAYS</t>
  </si>
  <si>
    <t>Switzerland</t>
  </si>
  <si>
    <t>TRANSTATES</t>
  </si>
  <si>
    <t xml:space="preserve">   CONFIDENTIAL - FOR INTERNAL USE ONLY BY THE INDICATED AREAS</t>
  </si>
  <si>
    <t>GECAS</t>
  </si>
  <si>
    <t xml:space="preserve">WEXFORD </t>
  </si>
  <si>
    <t xml:space="preserve">KLM EXEL </t>
  </si>
  <si>
    <t xml:space="preserve">RIO-SUL </t>
  </si>
  <si>
    <t>FLANDRE AIR</t>
  </si>
  <si>
    <t xml:space="preserve">REGIONAL </t>
  </si>
  <si>
    <t xml:space="preserve">PROTEUS </t>
  </si>
  <si>
    <r>
      <t xml:space="preserve">REGIONAL </t>
    </r>
    <r>
      <rPr>
        <vertAlign val="superscript"/>
        <sz val="12"/>
        <rFont val="Arial"/>
        <family val="2"/>
      </rPr>
      <t xml:space="preserve"> </t>
    </r>
  </si>
  <si>
    <t xml:space="preserve">MESA </t>
  </si>
  <si>
    <t>ERJ 135</t>
  </si>
  <si>
    <t>ERJ 140</t>
  </si>
  <si>
    <t>ERJ 145</t>
  </si>
  <si>
    <t>EMBRAER 170</t>
  </si>
  <si>
    <t>EMBRAER 195</t>
  </si>
  <si>
    <t xml:space="preserve">governmental agency, company, or other party except as such disclosure is required by law. </t>
  </si>
  <si>
    <r>
      <t xml:space="preserve">(1) </t>
    </r>
    <r>
      <rPr>
        <sz val="10"/>
        <rFont val="Arial"/>
        <family val="2"/>
      </rPr>
      <t xml:space="preserve">This comercial information is priviledged and confidential  to  the  parties and may not be disclosed to any person, </t>
    </r>
  </si>
  <si>
    <t>MIDWEST</t>
  </si>
  <si>
    <t>AXON</t>
  </si>
  <si>
    <t>PAN EUROPÉENNE</t>
  </si>
  <si>
    <t>CROSSAIR (SWISS)</t>
  </si>
  <si>
    <t>Guadeloupe</t>
  </si>
  <si>
    <t>REPUBLIC (Chautauqua)</t>
  </si>
  <si>
    <t>Total  Jets</t>
  </si>
  <si>
    <t>AIRCRAFT</t>
  </si>
  <si>
    <t xml:space="preserve">ERJ 145 </t>
  </si>
  <si>
    <t>Sub-Total ERJ 135/140/145</t>
  </si>
  <si>
    <t>EMBRAER 175</t>
  </si>
  <si>
    <t>EMBRAER 190</t>
  </si>
  <si>
    <t>Total Jets</t>
  </si>
  <si>
    <t>CONFIDENTIAL - FOR INTERNAL USE ONLY BY THE INDICATED AREAS.</t>
  </si>
  <si>
    <t>ALITALIA</t>
  </si>
  <si>
    <r>
      <t xml:space="preserve">EXPRESS JET (COEX) </t>
    </r>
    <r>
      <rPr>
        <vertAlign val="superscript"/>
        <sz val="12"/>
        <rFont val="Arial"/>
        <family val="2"/>
      </rPr>
      <t xml:space="preserve"> </t>
    </r>
  </si>
  <si>
    <t>GECAS  (PB Air - Thailand)</t>
  </si>
  <si>
    <t>Ireland</t>
  </si>
  <si>
    <t>JETMAGIC</t>
  </si>
  <si>
    <t>Sub-Total EMBRAER 170/175/190/195</t>
  </si>
  <si>
    <t>US AIRWAYS</t>
  </si>
  <si>
    <r>
      <t xml:space="preserve">GECAS </t>
    </r>
    <r>
      <rPr>
        <vertAlign val="superscript"/>
        <sz val="12"/>
        <rFont val="Arial"/>
        <family val="2"/>
      </rPr>
      <t>(2)</t>
    </r>
    <r>
      <rPr>
        <sz val="12"/>
        <rFont val="Arial"/>
        <family val="2"/>
      </rPr>
      <t xml:space="preserve"> </t>
    </r>
  </si>
  <si>
    <t xml:space="preserve">REPUBLIC (Chautauqua) </t>
  </si>
  <si>
    <r>
      <t>RHEINTALFLUG</t>
    </r>
    <r>
      <rPr>
        <sz val="12"/>
        <rFont val="Arial"/>
        <family val="2"/>
      </rPr>
      <t xml:space="preserve"> </t>
    </r>
  </si>
  <si>
    <t>Spain</t>
  </si>
  <si>
    <t>ERA</t>
  </si>
  <si>
    <t xml:space="preserve">SOUTH AFRICAN AIRLINK </t>
  </si>
  <si>
    <t>Mexico</t>
  </si>
  <si>
    <t>AEROLITORAL</t>
  </si>
  <si>
    <t>AIR CANADA</t>
  </si>
  <si>
    <t>Finland</t>
  </si>
  <si>
    <t xml:space="preserve">FLANDRE AIR </t>
  </si>
  <si>
    <t>PROTEUS</t>
  </si>
  <si>
    <t>Panama</t>
  </si>
  <si>
    <t>COPA</t>
  </si>
  <si>
    <r>
      <t xml:space="preserve">CHINA SOUTHERN </t>
    </r>
    <r>
      <rPr>
        <vertAlign val="superscript"/>
        <sz val="12"/>
        <rFont val="Arial"/>
        <family val="2"/>
      </rPr>
      <t>(2)</t>
    </r>
  </si>
  <si>
    <r>
      <t xml:space="preserve">CHINA EASTERN JIANGSU </t>
    </r>
    <r>
      <rPr>
        <vertAlign val="superscript"/>
        <sz val="12"/>
        <rFont val="Arial"/>
        <family val="2"/>
      </rPr>
      <t>(2)</t>
    </r>
  </si>
  <si>
    <r>
      <t>(2)</t>
    </r>
    <r>
      <rPr>
        <sz val="10"/>
        <rFont val="Arial"/>
        <family val="2"/>
      </rPr>
      <t xml:space="preserve"> Sale executed through Harbin Embraer Aircraft Industry</t>
    </r>
  </si>
  <si>
    <t>SAUDI ARABIAN AIRLINES</t>
  </si>
  <si>
    <t>Saudi Arabia</t>
  </si>
  <si>
    <t>UK</t>
  </si>
  <si>
    <t>FLYBE</t>
  </si>
  <si>
    <t>LOT</t>
  </si>
  <si>
    <t>Ecuador</t>
  </si>
  <si>
    <t>Colombia</t>
  </si>
  <si>
    <t xml:space="preserve">FINNAIR </t>
  </si>
  <si>
    <t xml:space="preserve">ROYAL JORDANIAN </t>
  </si>
  <si>
    <t>Jordan</t>
  </si>
  <si>
    <t>AeroRepublica</t>
  </si>
  <si>
    <r>
      <t xml:space="preserve">ECC </t>
    </r>
    <r>
      <rPr>
        <vertAlign val="superscript"/>
        <sz val="12"/>
        <rFont val="Arial"/>
        <family val="2"/>
      </rPr>
      <t>(3)</t>
    </r>
  </si>
  <si>
    <t>South Africa</t>
  </si>
  <si>
    <t xml:space="preserve">Egypt </t>
  </si>
  <si>
    <t>Egypt Air</t>
  </si>
  <si>
    <r>
      <t xml:space="preserve">CHINA EASTERN WUHAN </t>
    </r>
    <r>
      <rPr>
        <vertAlign val="superscript"/>
        <sz val="12"/>
        <rFont val="Arial"/>
        <family val="2"/>
      </rPr>
      <t>(2)</t>
    </r>
  </si>
  <si>
    <r>
      <t xml:space="preserve">HAINAN </t>
    </r>
    <r>
      <rPr>
        <vertAlign val="superscript"/>
        <sz val="12"/>
        <rFont val="Arial"/>
        <family val="2"/>
      </rPr>
      <t>(2)</t>
    </r>
  </si>
  <si>
    <t xml:space="preserve">HAINAN </t>
  </si>
  <si>
    <t>NORTHWEST</t>
  </si>
  <si>
    <t>LIBYA</t>
  </si>
  <si>
    <t>SIRTE OIL</t>
  </si>
  <si>
    <r>
      <t xml:space="preserve">ECC </t>
    </r>
    <r>
      <rPr>
        <vertAlign val="superscript"/>
        <sz val="12"/>
        <rFont val="Arial"/>
        <family val="2"/>
      </rPr>
      <t>(2)</t>
    </r>
  </si>
  <si>
    <r>
      <t xml:space="preserve">(2) </t>
    </r>
    <r>
      <rPr>
        <sz val="10"/>
        <rFont val="Arial"/>
        <family val="2"/>
      </rPr>
      <t xml:space="preserve"> ECC Leasing - 1 a/c delivered to Air Caraibes (Guadeloupe)   </t>
    </r>
  </si>
  <si>
    <t>M1 TRAVEL LTD</t>
  </si>
  <si>
    <t>Nigeria</t>
  </si>
  <si>
    <t>LUFTHANSA</t>
  </si>
  <si>
    <t xml:space="preserve">JETBLUE </t>
  </si>
  <si>
    <t>Japan</t>
  </si>
  <si>
    <t>JAL</t>
  </si>
  <si>
    <r>
      <t xml:space="preserve">BAUCHI STATE GOVERNMENT </t>
    </r>
    <r>
      <rPr>
        <vertAlign val="superscript"/>
        <sz val="12"/>
        <rFont val="Arial"/>
        <family val="2"/>
      </rPr>
      <t>(3)</t>
    </r>
  </si>
  <si>
    <t>(3) Sale executed through Defense department</t>
  </si>
  <si>
    <t>REGIONAL CAE</t>
  </si>
  <si>
    <t>KLM</t>
  </si>
  <si>
    <t>Netherlands</t>
  </si>
  <si>
    <t>El Salvador</t>
  </si>
  <si>
    <t>TACA</t>
  </si>
  <si>
    <t>Virgin Nigeria</t>
  </si>
  <si>
    <t>NAS Air</t>
  </si>
  <si>
    <t xml:space="preserve">Suzuyo </t>
  </si>
  <si>
    <r>
      <t xml:space="preserve">SATENA </t>
    </r>
    <r>
      <rPr>
        <vertAlign val="superscript"/>
        <sz val="12"/>
        <rFont val="Arial"/>
        <family val="2"/>
      </rPr>
      <t>(3)</t>
    </r>
  </si>
  <si>
    <r>
      <t xml:space="preserve">SATENA </t>
    </r>
    <r>
      <rPr>
        <vertAlign val="superscript"/>
        <sz val="12"/>
        <rFont val="Arial"/>
        <family val="2"/>
      </rPr>
      <t>(4)</t>
    </r>
  </si>
  <si>
    <r>
      <t xml:space="preserve">TAME </t>
    </r>
    <r>
      <rPr>
        <vertAlign val="superscript"/>
        <sz val="12"/>
        <rFont val="Arial"/>
        <family val="2"/>
      </rPr>
      <t>(4)</t>
    </r>
  </si>
  <si>
    <r>
      <t xml:space="preserve">TAME </t>
    </r>
    <r>
      <rPr>
        <vertAlign val="superscript"/>
        <sz val="12"/>
        <rFont val="Arial"/>
        <family val="2"/>
      </rPr>
      <t>(2)</t>
    </r>
  </si>
  <si>
    <t xml:space="preserve">Spain </t>
  </si>
  <si>
    <t>JETSCAPE</t>
  </si>
  <si>
    <t>Moldova</t>
  </si>
  <si>
    <t>AIR MOLDOVA</t>
  </si>
  <si>
    <t>India</t>
  </si>
  <si>
    <t>Azul</t>
  </si>
  <si>
    <t>ETA Star Aviation</t>
  </si>
  <si>
    <t>TRIP</t>
  </si>
  <si>
    <t>Aeromexico</t>
  </si>
  <si>
    <t>NIKI</t>
  </si>
  <si>
    <t>Kun Peng</t>
  </si>
  <si>
    <t>Montenegro</t>
  </si>
  <si>
    <t>LAM</t>
  </si>
  <si>
    <t>Mozambique</t>
  </si>
  <si>
    <t>BA CityFlyer</t>
  </si>
  <si>
    <t>Suzuyo</t>
  </si>
  <si>
    <t>Globalia (Air Europa)</t>
  </si>
  <si>
    <t>c.c.:VPC, VPE, VJU</t>
  </si>
  <si>
    <t>Lebanon</t>
  </si>
  <si>
    <t xml:space="preserve">Oman </t>
  </si>
  <si>
    <t>Oman Air</t>
  </si>
  <si>
    <t>Argentina</t>
  </si>
  <si>
    <t>AUSTRAL</t>
  </si>
  <si>
    <t>Augsburg</t>
  </si>
  <si>
    <t>Petro Air</t>
  </si>
  <si>
    <r>
      <t xml:space="preserve">(4) </t>
    </r>
    <r>
      <rPr>
        <sz val="10"/>
        <rFont val="Arial"/>
        <family val="2"/>
      </rPr>
      <t xml:space="preserve"> Sale executed through Defense Department (total 4 aircraft 2 TAME and 2 SATENA)</t>
    </r>
  </si>
  <si>
    <t>Flybe</t>
  </si>
  <si>
    <t>Trip</t>
  </si>
  <si>
    <t>and 2 a/c delivered to Gulf Air(King of Baharain))</t>
  </si>
  <si>
    <t>Air Lease</t>
  </si>
  <si>
    <t>Republic</t>
  </si>
  <si>
    <t>China Southern</t>
  </si>
  <si>
    <t>Ukraine</t>
  </si>
  <si>
    <t>Alitalia</t>
  </si>
  <si>
    <t>Air North</t>
  </si>
  <si>
    <t>Kazakhstan</t>
  </si>
  <si>
    <t>Air Astana</t>
  </si>
  <si>
    <t>Virgin Australia</t>
  </si>
  <si>
    <t>Kenya</t>
  </si>
  <si>
    <t>Kenya Airways</t>
  </si>
  <si>
    <t>VIRGIN AUSTRALIA</t>
  </si>
  <si>
    <t>Jetscape</t>
  </si>
  <si>
    <t>CIT</t>
  </si>
  <si>
    <t>BOC</t>
  </si>
  <si>
    <t>Singapore</t>
  </si>
  <si>
    <t>Hebei</t>
  </si>
  <si>
    <t>Conviasa</t>
  </si>
  <si>
    <t>Azerbaijan</t>
  </si>
  <si>
    <t>Azerbaijan Airlines</t>
  </si>
  <si>
    <t>E175-E2</t>
  </si>
  <si>
    <t>E190-E2</t>
  </si>
  <si>
    <t>Sub-Total EMBRAER E2</t>
  </si>
  <si>
    <t>E195-E2</t>
  </si>
  <si>
    <t>Goiania/Aerosvit</t>
  </si>
  <si>
    <t>Aurigny</t>
  </si>
  <si>
    <t>Belavia</t>
  </si>
  <si>
    <t>American Airlines</t>
  </si>
  <si>
    <t>Undisclosed</t>
  </si>
  <si>
    <t xml:space="preserve">ICBC </t>
  </si>
  <si>
    <t>Hainan/Tianjin</t>
  </si>
  <si>
    <t>Colorful Guizhou</t>
  </si>
  <si>
    <t>Bermuda</t>
  </si>
  <si>
    <t>Israel</t>
  </si>
  <si>
    <t>Arkia</t>
  </si>
  <si>
    <t>MESA</t>
  </si>
  <si>
    <r>
      <t xml:space="preserve">NAC (Aldus) </t>
    </r>
    <r>
      <rPr>
        <b/>
        <vertAlign val="superscript"/>
        <sz val="10"/>
        <rFont val="Arial"/>
        <family val="2"/>
      </rPr>
      <t>(2)</t>
    </r>
  </si>
  <si>
    <r>
      <t xml:space="preserve">NAC (JETSCAPE) </t>
    </r>
    <r>
      <rPr>
        <b/>
        <vertAlign val="superscript"/>
        <sz val="10"/>
        <rFont val="Arial"/>
        <family val="2"/>
      </rPr>
      <t>(2)</t>
    </r>
  </si>
  <si>
    <r>
      <t>(2)</t>
    </r>
    <r>
      <rPr>
        <sz val="9"/>
        <rFont val="Arial"/>
        <family val="2"/>
      </rPr>
      <t xml:space="preserve"> NAC aquired Jetscape in March/2016 &amp; Aldus in April/2016</t>
    </r>
  </si>
  <si>
    <r>
      <t xml:space="preserve">(1) </t>
    </r>
    <r>
      <rPr>
        <sz val="10"/>
        <rFont val="Arial"/>
        <family val="2"/>
      </rPr>
      <t xml:space="preserve">This comercial information is priviledged and confidential  to  the  parties and may not be disclosed to any person, governmental agency, company, or other party except as such disclosure is required by law. </t>
    </r>
  </si>
  <si>
    <t>Aercap</t>
  </si>
  <si>
    <r>
      <t xml:space="preserve">NAC (Aldus) </t>
    </r>
    <r>
      <rPr>
        <vertAlign val="superscript"/>
        <sz val="12"/>
        <rFont val="Arial"/>
        <family val="2"/>
      </rPr>
      <t>(3)</t>
    </r>
  </si>
  <si>
    <r>
      <t>(3)</t>
    </r>
    <r>
      <rPr>
        <sz val="10"/>
        <rFont val="Arial"/>
        <family val="2"/>
      </rPr>
      <t xml:space="preserve"> NAC aquired Aldus in April 2016</t>
    </r>
  </si>
  <si>
    <t>United Airlines</t>
  </si>
  <si>
    <t xml:space="preserve">(1) This comercial information is priviledged and confidential  to  the  parties and may not be disclosed to any person, governmental agency, company, or other party except as such disclosure is required by law. </t>
  </si>
  <si>
    <t>FIRM
ORDERS</t>
  </si>
  <si>
    <t>PURCHASE
RIGHT
AIRCRAFT</t>
  </si>
  <si>
    <t>FIRM ORDER
BACKLOG</t>
  </si>
  <si>
    <t>Belarus</t>
  </si>
  <si>
    <t>NAC</t>
  </si>
  <si>
    <t>Mauritania</t>
  </si>
  <si>
    <t>Mauritania Airlines</t>
  </si>
  <si>
    <t>Helvetic</t>
  </si>
  <si>
    <t>Kiribati</t>
  </si>
  <si>
    <t>Air Kiribati</t>
  </si>
  <si>
    <t>FINNAIR</t>
  </si>
  <si>
    <t>Royal Jordanian</t>
  </si>
  <si>
    <t>Air Canada</t>
  </si>
  <si>
    <t>Wideroe</t>
  </si>
  <si>
    <t>Air Peace</t>
  </si>
  <si>
    <t>Fuji Dream</t>
  </si>
  <si>
    <r>
      <rPr>
        <vertAlign val="superscript"/>
        <sz val="11"/>
        <rFont val="Arial"/>
        <family val="2"/>
      </rPr>
      <t>(2)</t>
    </r>
    <r>
      <rPr>
        <vertAlign val="superscript"/>
        <sz val="10"/>
        <rFont val="Arial"/>
        <family val="2"/>
      </rPr>
      <t xml:space="preserve"> </t>
    </r>
    <r>
      <rPr>
        <sz val="10"/>
        <rFont val="Arial"/>
        <family val="2"/>
      </rPr>
      <t xml:space="preserve"> 39 Aircraft suspension due to GECAS financing of:(18 A/C US Airways, 15 A/C Jetblue, 2 A/C Republic, 3 A/C Paramount and 1 A/C PBair.)</t>
    </r>
  </si>
  <si>
    <r>
      <rPr>
        <vertAlign val="superscript"/>
        <sz val="11"/>
        <rFont val="Arial"/>
        <family val="2"/>
      </rPr>
      <t xml:space="preserve">(3) </t>
    </r>
    <r>
      <rPr>
        <sz val="11"/>
        <rFont val="Arial"/>
        <family val="2"/>
      </rPr>
      <t xml:space="preserve"> </t>
    </r>
    <r>
      <rPr>
        <sz val="10"/>
        <rFont val="Arial"/>
        <family val="2"/>
      </rPr>
      <t>ECC Leasing - 2 a/c delivered to Paramount (India),1 a/c delivered to Cirrus (Germany), 1 a/c delivered throught Defense Department to SATENA (Colombia)  .</t>
    </r>
  </si>
  <si>
    <t>Egypt</t>
  </si>
  <si>
    <t>CIAF</t>
  </si>
  <si>
    <t>Binter</t>
  </si>
  <si>
    <t>REPUBLIC AIRLINES</t>
  </si>
  <si>
    <t>Republic Airways</t>
  </si>
  <si>
    <t>Porter</t>
  </si>
  <si>
    <t>Overland Airways</t>
  </si>
  <si>
    <r>
      <t xml:space="preserve">SkyWest </t>
    </r>
    <r>
      <rPr>
        <vertAlign val="superscript"/>
        <sz val="12"/>
        <rFont val="Arial"/>
        <family val="2"/>
      </rPr>
      <t>(5)</t>
    </r>
  </si>
  <si>
    <t>Azorra</t>
  </si>
  <si>
    <t>FIRM ORDERS</t>
  </si>
  <si>
    <t>FIRM ORDER BACKLOG</t>
  </si>
  <si>
    <t>SOI</t>
  </si>
  <si>
    <t xml:space="preserve">   COMMERCIAL AVIATION</t>
  </si>
  <si>
    <t xml:space="preserve">      COMMERCIAL AVIATION</t>
  </si>
  <si>
    <r>
      <t xml:space="preserve">         SALES ORDER BOOK</t>
    </r>
    <r>
      <rPr>
        <b/>
        <vertAlign val="superscript"/>
        <sz val="14"/>
        <rFont val="Helv"/>
      </rPr>
      <t xml:space="preserve"> (1)</t>
    </r>
  </si>
  <si>
    <r>
      <t xml:space="preserve">    SALES ORDER BOOK </t>
    </r>
    <r>
      <rPr>
        <b/>
        <vertAlign val="superscript"/>
        <sz val="14"/>
        <rFont val="Helv"/>
      </rPr>
      <t>(1)</t>
    </r>
  </si>
  <si>
    <r>
      <t xml:space="preserve">    SALES ORDER BOOK</t>
    </r>
    <r>
      <rPr>
        <b/>
        <vertAlign val="superscript"/>
        <sz val="14"/>
        <rFont val="Helv"/>
      </rPr>
      <t xml:space="preserve"> (1)</t>
    </r>
  </si>
  <si>
    <r>
      <t>SALES ORDER BOOK</t>
    </r>
    <r>
      <rPr>
        <b/>
        <vertAlign val="superscript"/>
        <sz val="14"/>
        <rFont val="Helv"/>
      </rPr>
      <t xml:space="preserve"> (1)</t>
    </r>
  </si>
  <si>
    <t>SALES ORDER BOOK</t>
  </si>
  <si>
    <t>Firm Orders backlog</t>
  </si>
  <si>
    <t>AC Model</t>
  </si>
  <si>
    <t>E170-E1</t>
  </si>
  <si>
    <t>E175-E1</t>
  </si>
  <si>
    <t>E190-E1</t>
  </si>
  <si>
    <t>E195-E1</t>
  </si>
  <si>
    <t>Total backlog</t>
  </si>
  <si>
    <t>Deliveries</t>
  </si>
  <si>
    <t>Preencher este</t>
  </si>
  <si>
    <t>Accumulated Deliveries</t>
  </si>
  <si>
    <t>Firm Orders included</t>
  </si>
  <si>
    <t>Accumulated</t>
  </si>
  <si>
    <t>Firm Included</t>
  </si>
  <si>
    <t>(CUSTOMERS)</t>
  </si>
  <si>
    <t xml:space="preserve">      </t>
  </si>
  <si>
    <r>
      <t xml:space="preserve">SALES ORDER BOOK </t>
    </r>
    <r>
      <rPr>
        <b/>
        <vertAlign val="superscript"/>
        <sz val="14"/>
        <rFont val="Helv"/>
      </rPr>
      <t>(1)</t>
    </r>
  </si>
  <si>
    <t xml:space="preserve"> E190-E2 </t>
  </si>
  <si>
    <t xml:space="preserve"> E195-E2 </t>
  </si>
  <si>
    <t xml:space="preserve"> E175-E2 </t>
  </si>
  <si>
    <t xml:space="preserve">     COMMERCIAL AVIATION</t>
  </si>
  <si>
    <r>
      <t xml:space="preserve">                  SALES ORDER BOOK</t>
    </r>
    <r>
      <rPr>
        <b/>
        <vertAlign val="superscript"/>
        <sz val="14"/>
        <rFont val="Helv"/>
      </rPr>
      <t xml:space="preserve"> (1)</t>
    </r>
  </si>
  <si>
    <t xml:space="preserve">                                 COMMERCIAL AVIATION</t>
  </si>
  <si>
    <t>COM0028-13</t>
  </si>
  <si>
    <t>N411SY</t>
  </si>
  <si>
    <t>SkyWest Airlines, Inc.</t>
  </si>
  <si>
    <t xml:space="preserve"> -</t>
  </si>
  <si>
    <t>N412SY</t>
  </si>
  <si>
    <t>N413SY</t>
  </si>
  <si>
    <t>PURCHASE
NUMBER</t>
  </si>
  <si>
    <t>Registr.
Number</t>
  </si>
  <si>
    <t xml:space="preserve">  OPERATOR</t>
  </si>
  <si>
    <t>BUYER-1</t>
  </si>
  <si>
    <t>BUYER-2</t>
  </si>
  <si>
    <t>CONTR.
DELIVERY DATE</t>
  </si>
  <si>
    <t>ACTUAL
DELIVERY
DATE</t>
  </si>
  <si>
    <t>INVOICING
DATE</t>
  </si>
  <si>
    <t>INVOICED
A/C
AMOUNT
US$</t>
  </si>
  <si>
    <t>Customer</t>
  </si>
  <si>
    <t>SkyWest</t>
  </si>
  <si>
    <t>Firm included</t>
  </si>
  <si>
    <t>Cancellations</t>
  </si>
  <si>
    <t>2nd Quarter</t>
  </si>
  <si>
    <t>1st Quarter</t>
  </si>
  <si>
    <t>3rd Quarter</t>
  </si>
  <si>
    <t>4th Quarter</t>
  </si>
  <si>
    <t>SOE</t>
  </si>
  <si>
    <t>Firm Terminated</t>
  </si>
  <si>
    <t/>
  </si>
  <si>
    <t>N414SY</t>
  </si>
  <si>
    <t>N430SY</t>
  </si>
  <si>
    <t>N309SY</t>
  </si>
  <si>
    <t>N310SY</t>
  </si>
  <si>
    <t>COM0270-15</t>
  </si>
  <si>
    <t>PH-NXL</t>
  </si>
  <si>
    <t>Klm Cityhopper B.V</t>
  </si>
  <si>
    <t>Bank of Utah</t>
  </si>
  <si>
    <t>-</t>
  </si>
  <si>
    <t>KLM ACL</t>
  </si>
  <si>
    <t>Deliveires - TRI</t>
  </si>
  <si>
    <t>Firm included - Tri</t>
  </si>
  <si>
    <t>Cancellations - TRI</t>
  </si>
  <si>
    <t xml:space="preserve">Deliveires </t>
  </si>
  <si>
    <t>N410SY</t>
  </si>
  <si>
    <t xml:space="preserve">PH-NXJ </t>
  </si>
  <si>
    <t>Sky High 110 Leasing Company Limited</t>
  </si>
  <si>
    <t xml:space="preserve">PH-NXK </t>
  </si>
  <si>
    <t>KLM ICBC</t>
  </si>
  <si>
    <t>N406SY</t>
  </si>
  <si>
    <t>N407SY</t>
  </si>
  <si>
    <t>N408SY</t>
  </si>
  <si>
    <t>N409SY</t>
  </si>
  <si>
    <t>PH-NXH</t>
  </si>
  <si>
    <t>PH-NXI</t>
  </si>
  <si>
    <t>S/N</t>
  </si>
  <si>
    <t>Text</t>
  </si>
  <si>
    <t>Model &amp; Customer</t>
  </si>
  <si>
    <t>Qtty</t>
  </si>
  <si>
    <r>
      <t>1</t>
    </r>
    <r>
      <rPr>
        <vertAlign val="superscript"/>
        <sz val="10"/>
        <rFont val="Arial"/>
        <family val="2"/>
      </rPr>
      <t>st</t>
    </r>
    <r>
      <rPr>
        <sz val="10"/>
        <rFont val="Arial"/>
        <family val="2"/>
      </rPr>
      <t xml:space="preserve"> Quarter</t>
    </r>
  </si>
  <si>
    <r>
      <t>2</t>
    </r>
    <r>
      <rPr>
        <vertAlign val="superscript"/>
        <sz val="10"/>
        <rFont val="Arial"/>
        <family val="2"/>
      </rPr>
      <t>nd</t>
    </r>
    <r>
      <rPr>
        <sz val="10"/>
        <rFont val="Arial"/>
        <family val="2"/>
      </rPr>
      <t xml:space="preserve"> Quarter</t>
    </r>
  </si>
  <si>
    <r>
      <t>3</t>
    </r>
    <r>
      <rPr>
        <vertAlign val="superscript"/>
        <sz val="10"/>
        <rFont val="Arial"/>
        <family val="2"/>
      </rPr>
      <t>rd</t>
    </r>
    <r>
      <rPr>
        <sz val="10"/>
        <rFont val="Arial"/>
        <family val="2"/>
      </rPr>
      <t xml:space="preserve"> Quarter</t>
    </r>
  </si>
  <si>
    <r>
      <t>4</t>
    </r>
    <r>
      <rPr>
        <vertAlign val="superscript"/>
        <sz val="10"/>
        <rFont val="Arial"/>
        <family val="2"/>
      </rPr>
      <t>th</t>
    </r>
    <r>
      <rPr>
        <sz val="10"/>
        <rFont val="Arial"/>
        <family val="2"/>
      </rPr>
      <t xml:space="preserve"> Quarter</t>
    </r>
  </si>
  <si>
    <t xml:space="preserve"> DCA - Sales Order Book External / SOE -</t>
  </si>
  <si>
    <t>N520SY</t>
  </si>
  <si>
    <t>SkyWest Airlines, Inc./American</t>
  </si>
  <si>
    <t>N521SY</t>
  </si>
  <si>
    <t>N311SY</t>
  </si>
  <si>
    <t>SkyWest Airlines, Inc./Delta</t>
  </si>
  <si>
    <t>N312SY</t>
  </si>
  <si>
    <t>N313SY</t>
  </si>
  <si>
    <t>Current</t>
  </si>
  <si>
    <t>Oman</t>
  </si>
  <si>
    <t>SalamAir</t>
  </si>
  <si>
    <t>N315SY</t>
  </si>
  <si>
    <t>N316SY</t>
  </si>
  <si>
    <t>N317SY</t>
  </si>
  <si>
    <t>N319SY</t>
  </si>
  <si>
    <t>PH-NXM</t>
  </si>
  <si>
    <t>N320SY</t>
  </si>
  <si>
    <t>N321SY</t>
  </si>
  <si>
    <t>PS-AEI</t>
  </si>
  <si>
    <t>N323SY</t>
  </si>
  <si>
    <t>COM0448-18</t>
  </si>
  <si>
    <t>N753YX</t>
  </si>
  <si>
    <t>Republic Airways Inc</t>
  </si>
  <si>
    <t>COM0041-16</t>
  </si>
  <si>
    <t>Horizon</t>
  </si>
  <si>
    <t>N652MK</t>
  </si>
  <si>
    <t>Azul Linhas Aereas Brasileiras SA</t>
  </si>
  <si>
    <t>COM0243-13</t>
  </si>
  <si>
    <t>PS-AEK</t>
  </si>
  <si>
    <t>Cruzeiro Aircraft Funding LLC</t>
  </si>
  <si>
    <t>Aercap/Azul</t>
  </si>
  <si>
    <t>PS-AEL</t>
  </si>
  <si>
    <t>Porter Aircraft Leasing Corporation</t>
  </si>
  <si>
    <t>Porter Airlines</t>
  </si>
  <si>
    <t>C-GKQN</t>
  </si>
  <si>
    <t>COM0401-20</t>
  </si>
  <si>
    <t>C-GKQM</t>
  </si>
  <si>
    <t>C-GKQL</t>
  </si>
  <si>
    <t>C-GKQK</t>
  </si>
  <si>
    <t>C-GKQJ</t>
  </si>
  <si>
    <t>PS-AES</t>
  </si>
  <si>
    <t>PH-NXN</t>
  </si>
  <si>
    <t>COM0754-19</t>
  </si>
  <si>
    <t>SU-BVG</t>
  </si>
  <si>
    <t>Air Cairo</t>
  </si>
  <si>
    <t>CIAF Leasing</t>
  </si>
  <si>
    <t>SU-BVH</t>
  </si>
  <si>
    <t>SU-BVI</t>
  </si>
  <si>
    <t>CIAF/Air Cairo</t>
  </si>
  <si>
    <t>N754YX</t>
  </si>
  <si>
    <t>N755YX</t>
  </si>
  <si>
    <t>N756YX</t>
  </si>
  <si>
    <t>COM0456-13</t>
  </si>
  <si>
    <t>N303DD</t>
  </si>
  <si>
    <t>Envoy Air, Inc</t>
  </si>
  <si>
    <t>American Airlines, Inc</t>
  </si>
  <si>
    <t>N304MK</t>
  </si>
  <si>
    <t>N305CL</t>
  </si>
  <si>
    <t>N324BY</t>
  </si>
  <si>
    <t>N653QX</t>
  </si>
  <si>
    <t>N654QX</t>
  </si>
  <si>
    <t>Skywest/DL</t>
  </si>
  <si>
    <t>Aircastle/KLM</t>
  </si>
  <si>
    <t>Aircastle/Azul</t>
  </si>
  <si>
    <t>Undisclosed II</t>
  </si>
  <si>
    <t>ENL</t>
  </si>
  <si>
    <t>Leila</t>
  </si>
  <si>
    <r>
      <t xml:space="preserve">Placar Linhas Aéreas </t>
    </r>
    <r>
      <rPr>
        <vertAlign val="superscript"/>
        <sz val="12"/>
        <rFont val="Arial"/>
        <family val="2"/>
      </rPr>
      <t>(2)</t>
    </r>
  </si>
  <si>
    <t>Jordanian</t>
  </si>
  <si>
    <t>Luxair</t>
  </si>
  <si>
    <t>2023 *</t>
  </si>
  <si>
    <r>
      <t xml:space="preserve">(2) </t>
    </r>
    <r>
      <rPr>
        <sz val="10"/>
        <rFont val="Arial"/>
        <family val="2"/>
      </rPr>
      <t xml:space="preserve"> 1 a/c delivered to Placar Linhas Aéras ind dec/22 updated form Undiclosed ENL (Embraer Netherlands)</t>
    </r>
  </si>
  <si>
    <t>Undisclosed I</t>
  </si>
  <si>
    <t>Horizon Air/Alaska</t>
  </si>
  <si>
    <t xml:space="preserve"> as such disclosure is required by law. </t>
  </si>
  <si>
    <t>- This commercial information is privileged and confidential  to  the  parties and may not be disclosed to any person, governmental agency, company, or other party except</t>
  </si>
  <si>
    <t xml:space="preserve">- This commercial information is privileged and confidential  to  the  parties and may not be disclosed to any person, governmental agency, company, or other party except </t>
  </si>
  <si>
    <t>Type</t>
  </si>
  <si>
    <t>Serial Number</t>
  </si>
  <si>
    <t>Manufacturer</t>
  </si>
  <si>
    <t>Master Series</t>
  </si>
  <si>
    <t>Registration</t>
  </si>
  <si>
    <t>Status</t>
  </si>
  <si>
    <t>Age</t>
  </si>
  <si>
    <t>Operator</t>
  </si>
  <si>
    <t>Manager</t>
  </si>
  <si>
    <t>Owner</t>
  </si>
  <si>
    <t>Engine Type</t>
  </si>
  <si>
    <t>Engine Series</t>
  </si>
  <si>
    <t>EMB-110</t>
  </si>
  <si>
    <t>0001</t>
  </si>
  <si>
    <t>Embraer</t>
  </si>
  <si>
    <t>Retired</t>
  </si>
  <si>
    <t>PT6A</t>
  </si>
  <si>
    <t>PT6A 27</t>
  </si>
  <si>
    <t>Latin America</t>
  </si>
  <si>
    <t>0002</t>
  </si>
  <si>
    <t>0003</t>
  </si>
  <si>
    <t>PP-ZDF</t>
  </si>
  <si>
    <t>INPE - Instituto Nacide Pesquisas Espaciais</t>
  </si>
  <si>
    <t>Business/GA Operators</t>
  </si>
  <si>
    <t>110001</t>
  </si>
  <si>
    <t>Brazilian Air Force</t>
  </si>
  <si>
    <t>Military (Non Airline)</t>
  </si>
  <si>
    <t>110002</t>
  </si>
  <si>
    <t>PT-ODK</t>
  </si>
  <si>
    <t>Written off</t>
  </si>
  <si>
    <t>Norte Jet Taxi Aereo</t>
  </si>
  <si>
    <t>110003</t>
  </si>
  <si>
    <t>110004</t>
  </si>
  <si>
    <t>PT-TBA</t>
  </si>
  <si>
    <t>Nordeste Linhas Aereas Regionais</t>
  </si>
  <si>
    <t>Airlines</t>
  </si>
  <si>
    <t>110005</t>
  </si>
  <si>
    <t>PT-TBB</t>
  </si>
  <si>
    <t>110006</t>
  </si>
  <si>
    <t>PT-TBC</t>
  </si>
  <si>
    <t>Tacezul - Taxi Aereo Ceu Azul</t>
  </si>
  <si>
    <t>110007</t>
  </si>
  <si>
    <t>110008</t>
  </si>
  <si>
    <t>110009</t>
  </si>
  <si>
    <t>PP-SBA</t>
  </si>
  <si>
    <t>LATAM Airlines Brasil</t>
  </si>
  <si>
    <t>110010</t>
  </si>
  <si>
    <t>PP-SBB</t>
  </si>
  <si>
    <t>110011</t>
  </si>
  <si>
    <t>PT-TBD</t>
  </si>
  <si>
    <t>Transbrasil</t>
  </si>
  <si>
    <t>110012</t>
  </si>
  <si>
    <t>PT-JHG</t>
  </si>
  <si>
    <t>Total Linhas Aereas</t>
  </si>
  <si>
    <t>110013</t>
  </si>
  <si>
    <t>PP-SBC</t>
  </si>
  <si>
    <t>110014</t>
  </si>
  <si>
    <t>110015</t>
  </si>
  <si>
    <t>110016</t>
  </si>
  <si>
    <t>PT-EDO</t>
  </si>
  <si>
    <t>Storage</t>
  </si>
  <si>
    <t>Fellipe Henrique Rezende De Souza Bergamo</t>
  </si>
  <si>
    <t>110017</t>
  </si>
  <si>
    <t>PT-TBE</t>
  </si>
  <si>
    <t>Aerotaxi Poty</t>
  </si>
  <si>
    <t>110018</t>
  </si>
  <si>
    <t>PT-TBF</t>
  </si>
  <si>
    <t>110019</t>
  </si>
  <si>
    <t>PT-WBG</t>
  </si>
  <si>
    <t>Admiral Taxi Aereo</t>
  </si>
  <si>
    <t>110020</t>
  </si>
  <si>
    <t>110021</t>
  </si>
  <si>
    <t>PP-SBE</t>
  </si>
  <si>
    <t>VASP</t>
  </si>
  <si>
    <t>110022</t>
  </si>
  <si>
    <t>PP-SEE</t>
  </si>
  <si>
    <t>TAM Aviacao Executiva e Taxi Aereo SA</t>
  </si>
  <si>
    <t>110023</t>
  </si>
  <si>
    <t>PP-SBF</t>
  </si>
  <si>
    <t>TAF Linhas Aereas</t>
  </si>
  <si>
    <t>110024</t>
  </si>
  <si>
    <t>PP-SBG</t>
  </si>
  <si>
    <t>Nacional Leasing</t>
  </si>
  <si>
    <t>Finance &amp; Professional</t>
  </si>
  <si>
    <t>110025</t>
  </si>
  <si>
    <t>PP-EOO</t>
  </si>
  <si>
    <t>Governo do Estado de Roraima</t>
  </si>
  <si>
    <t>Government Operators</t>
  </si>
  <si>
    <t>110026</t>
  </si>
  <si>
    <t>PP-SBH</t>
  </si>
  <si>
    <t>110027</t>
  </si>
  <si>
    <t>110028</t>
  </si>
  <si>
    <t>110029</t>
  </si>
  <si>
    <t>110030</t>
  </si>
  <si>
    <t>PP-SBI</t>
  </si>
  <si>
    <t>110031</t>
  </si>
  <si>
    <t>PT-LDD</t>
  </si>
  <si>
    <t>Regional Taxi Aereo</t>
  </si>
  <si>
    <t>110032</t>
  </si>
  <si>
    <t>PP-EMG</t>
  </si>
  <si>
    <t>Eloy Biesuz</t>
  </si>
  <si>
    <t>110033</t>
  </si>
  <si>
    <t>PT-LBU</t>
  </si>
  <si>
    <t>110034</t>
  </si>
  <si>
    <t>PT-ODJ</t>
  </si>
  <si>
    <t>Apui Taxi Aereo</t>
  </si>
  <si>
    <t>110035</t>
  </si>
  <si>
    <t>PT-ODG</t>
  </si>
  <si>
    <t>Transportes Aereos Presidente</t>
  </si>
  <si>
    <t>110036</t>
  </si>
  <si>
    <t>PR-EAP</t>
  </si>
  <si>
    <t>Dugomes Air Taxi Aereo</t>
  </si>
  <si>
    <t>110037</t>
  </si>
  <si>
    <t>PP-SBJ</t>
  </si>
  <si>
    <t>Oeste Linhas Aereas</t>
  </si>
  <si>
    <t>110038</t>
  </si>
  <si>
    <t>PP-EON</t>
  </si>
  <si>
    <t>110039</t>
  </si>
  <si>
    <t>PT-ODY</t>
  </si>
  <si>
    <t>In Service</t>
  </si>
  <si>
    <t>Apui Empreendimtos Ltda</t>
  </si>
  <si>
    <t>110040</t>
  </si>
  <si>
    <t>PT-MFN</t>
  </si>
  <si>
    <t>Aerotaxi Abaete</t>
  </si>
  <si>
    <t>110041</t>
  </si>
  <si>
    <t>PT-WCM</t>
  </si>
  <si>
    <t>NHR Taxi Aereo Ltda</t>
  </si>
  <si>
    <t>Locaero Locacoes Aeronauticas Ltda</t>
  </si>
  <si>
    <t>110042</t>
  </si>
  <si>
    <t>110043</t>
  </si>
  <si>
    <t>110044</t>
  </si>
  <si>
    <t>PT-WAP</t>
  </si>
  <si>
    <t>TS Andrade Eventos</t>
  </si>
  <si>
    <t>110045</t>
  </si>
  <si>
    <t>PT-WBR</t>
  </si>
  <si>
    <t>Cruiser Linhas Aereas</t>
  </si>
  <si>
    <t>110046</t>
  </si>
  <si>
    <t>PT-GJB</t>
  </si>
  <si>
    <t>110047</t>
  </si>
  <si>
    <t>PT-LGB</t>
  </si>
  <si>
    <t>Selva Taxi Aereo</t>
  </si>
  <si>
    <t>110048</t>
  </si>
  <si>
    <t>PT-WAV</t>
  </si>
  <si>
    <t>TAM Express</t>
  </si>
  <si>
    <t>Banestado Leasing SA Arrend Mercantil</t>
  </si>
  <si>
    <t>110049</t>
  </si>
  <si>
    <t>PT-GJG</t>
  </si>
  <si>
    <t>110050</t>
  </si>
  <si>
    <t>PT-GJH</t>
  </si>
  <si>
    <t>110051</t>
  </si>
  <si>
    <t>PT-WDB</t>
  </si>
  <si>
    <t>Manaus Aerotaxi</t>
  </si>
  <si>
    <t>110052</t>
  </si>
  <si>
    <t>110053</t>
  </si>
  <si>
    <t>110054</t>
  </si>
  <si>
    <t>PT-MFS</t>
  </si>
  <si>
    <t>110055</t>
  </si>
  <si>
    <t>PT-GJC</t>
  </si>
  <si>
    <t>RICO Taxi Aereo Ltda</t>
  </si>
  <si>
    <t>110056</t>
  </si>
  <si>
    <t>PT-GJD</t>
  </si>
  <si>
    <t>110057</t>
  </si>
  <si>
    <t>110058</t>
  </si>
  <si>
    <t>PT-MFO</t>
  </si>
  <si>
    <t>110059</t>
  </si>
  <si>
    <t>PT-LFW</t>
  </si>
  <si>
    <t>Taxi Aereo Rio Amazonas</t>
  </si>
  <si>
    <t>110060</t>
  </si>
  <si>
    <t>110061</t>
  </si>
  <si>
    <t>110062</t>
  </si>
  <si>
    <t>PT-GJF</t>
  </si>
  <si>
    <t>Madezatti Materiais Para</t>
  </si>
  <si>
    <t>110063</t>
  </si>
  <si>
    <t>PT-GJN</t>
  </si>
  <si>
    <t>TABA</t>
  </si>
  <si>
    <t>110064</t>
  </si>
  <si>
    <t>110065</t>
  </si>
  <si>
    <t>PT-GJP</t>
  </si>
  <si>
    <t>TAVAJ</t>
  </si>
  <si>
    <t>110066</t>
  </si>
  <si>
    <t>PT-WAM</t>
  </si>
  <si>
    <t>Wee Air Taxi Aereo</t>
  </si>
  <si>
    <t>110067</t>
  </si>
  <si>
    <t>110068</t>
  </si>
  <si>
    <t>110069</t>
  </si>
  <si>
    <t>PT-FDL</t>
  </si>
  <si>
    <t>State Government of Amapa</t>
  </si>
  <si>
    <t>110070</t>
  </si>
  <si>
    <t>PT-GJR</t>
  </si>
  <si>
    <t>Taxi Aereo Itaituba</t>
  </si>
  <si>
    <t>Ricelle Weslley Oliveira Barbosa</t>
  </si>
  <si>
    <t>110071</t>
  </si>
  <si>
    <t>PT-WAK</t>
  </si>
  <si>
    <t>110072</t>
  </si>
  <si>
    <t>PT-GJW</t>
  </si>
  <si>
    <t>RICO Linhas Aereas</t>
  </si>
  <si>
    <t>110073</t>
  </si>
  <si>
    <t>110074</t>
  </si>
  <si>
    <t>PT-FRE</t>
  </si>
  <si>
    <t>110075</t>
  </si>
  <si>
    <t>110076</t>
  </si>
  <si>
    <t>Uruguayan Air Force</t>
  </si>
  <si>
    <t>110077</t>
  </si>
  <si>
    <t>PP-EGP</t>
  </si>
  <si>
    <t>State Government of Mato Grosso</t>
  </si>
  <si>
    <t>110078</t>
  </si>
  <si>
    <t>110079</t>
  </si>
  <si>
    <t>581/CX-BJK</t>
  </si>
  <si>
    <t>110080</t>
  </si>
  <si>
    <t>110081</t>
  </si>
  <si>
    <t>582/CX-BJB</t>
  </si>
  <si>
    <t>110082</t>
  </si>
  <si>
    <t>110083</t>
  </si>
  <si>
    <t>584/CX-BJE</t>
  </si>
  <si>
    <t>110084</t>
  </si>
  <si>
    <t>PT-GJQ</t>
  </si>
  <si>
    <t>110085</t>
  </si>
  <si>
    <t>PT-GJS</t>
  </si>
  <si>
    <t>110086</t>
  </si>
  <si>
    <t>PT-GJT</t>
  </si>
  <si>
    <t>110087</t>
  </si>
  <si>
    <t>PT-GJY</t>
  </si>
  <si>
    <t>Purus Aerotaxi - PUA</t>
  </si>
  <si>
    <t>110088</t>
  </si>
  <si>
    <t>PT-GJZ</t>
  </si>
  <si>
    <t>Votec Taxi Aereo</t>
  </si>
  <si>
    <t>110089</t>
  </si>
  <si>
    <t>PT-GJU</t>
  </si>
  <si>
    <t>110090</t>
  </si>
  <si>
    <t>PT-GKA</t>
  </si>
  <si>
    <t>110091</t>
  </si>
  <si>
    <t>CU-T1540</t>
  </si>
  <si>
    <t>Cubana</t>
  </si>
  <si>
    <t>110092</t>
  </si>
  <si>
    <t>PT-GKC</t>
  </si>
  <si>
    <t>Rio Sul</t>
  </si>
  <si>
    <t>110093</t>
  </si>
  <si>
    <t>PT-WDS</t>
  </si>
  <si>
    <t>Fly 2000 Cargo Taxi Aereo Ltda</t>
  </si>
  <si>
    <t>110094</t>
  </si>
  <si>
    <t>PT-WDM</t>
  </si>
  <si>
    <t>Marcos Vinicius Alves Nunes Dos Santos</t>
  </si>
  <si>
    <t>110095</t>
  </si>
  <si>
    <t>110096</t>
  </si>
  <si>
    <t>PT-GKE</t>
  </si>
  <si>
    <t>110097</t>
  </si>
  <si>
    <t>110098</t>
  </si>
  <si>
    <t>CU-T1110</t>
  </si>
  <si>
    <t>Aerotaxi</t>
  </si>
  <si>
    <t>110099</t>
  </si>
  <si>
    <t>110100</t>
  </si>
  <si>
    <t>PT6A 34</t>
  </si>
  <si>
    <t>110101</t>
  </si>
  <si>
    <t>Chilean Navy</t>
  </si>
  <si>
    <t>110102</t>
  </si>
  <si>
    <t>110103</t>
  </si>
  <si>
    <t>PT-TAF</t>
  </si>
  <si>
    <t>Piquiatuba Taxi Aereo Ltda</t>
  </si>
  <si>
    <t>110104</t>
  </si>
  <si>
    <t>PT-WTL</t>
  </si>
  <si>
    <t>Rafael Lutosa Pontes</t>
  </si>
  <si>
    <t>110105</t>
  </si>
  <si>
    <t>PT-MFP</t>
  </si>
  <si>
    <t>110106</t>
  </si>
  <si>
    <t>PT-GKI</t>
  </si>
  <si>
    <t>110107</t>
  </si>
  <si>
    <t>PT-GKL</t>
  </si>
  <si>
    <t>110108</t>
  </si>
  <si>
    <t>110109</t>
  </si>
  <si>
    <t>110110</t>
  </si>
  <si>
    <t>110111</t>
  </si>
  <si>
    <t>CU-T1552</t>
  </si>
  <si>
    <t>110112</t>
  </si>
  <si>
    <t>PT-GKJ</t>
  </si>
  <si>
    <t>Arara Taxi Aereo</t>
  </si>
  <si>
    <t>110113</t>
  </si>
  <si>
    <t>PT-WDC</t>
  </si>
  <si>
    <t>110114</t>
  </si>
  <si>
    <t>110115</t>
  </si>
  <si>
    <t>PT-FRF</t>
  </si>
  <si>
    <t>Secretaria de Def Social de Pernambuco</t>
  </si>
  <si>
    <t>110116</t>
  </si>
  <si>
    <t>CU-T1541</t>
  </si>
  <si>
    <t>110117</t>
  </si>
  <si>
    <t>PT-WDP</t>
  </si>
  <si>
    <t>Kommodoro Taxi Aereo</t>
  </si>
  <si>
    <t>110118</t>
  </si>
  <si>
    <t>110119</t>
  </si>
  <si>
    <t>PT-GKO</t>
  </si>
  <si>
    <t>110120</t>
  </si>
  <si>
    <t>PT-GKP</t>
  </si>
  <si>
    <t>110121</t>
  </si>
  <si>
    <t>PT-MFQ</t>
  </si>
  <si>
    <t>110122</t>
  </si>
  <si>
    <t>PT-WAW</t>
  </si>
  <si>
    <t>110123</t>
  </si>
  <si>
    <t>110124</t>
  </si>
  <si>
    <t>110125</t>
  </si>
  <si>
    <t>PT-GKQ</t>
  </si>
  <si>
    <t>Taxi Aereo Weiss</t>
  </si>
  <si>
    <t>110126</t>
  </si>
  <si>
    <t>PT-GKR</t>
  </si>
  <si>
    <t>110127</t>
  </si>
  <si>
    <t>PT-GKS</t>
  </si>
  <si>
    <t>110128</t>
  </si>
  <si>
    <t>PT-GKW</t>
  </si>
  <si>
    <t>110129</t>
  </si>
  <si>
    <t>PT-GKX</t>
  </si>
  <si>
    <t>110130</t>
  </si>
  <si>
    <t>PT-GKT</t>
  </si>
  <si>
    <t>110131</t>
  </si>
  <si>
    <t>PT-GKU</t>
  </si>
  <si>
    <t>110132</t>
  </si>
  <si>
    <t>CU-T1551</t>
  </si>
  <si>
    <t>110133</t>
  </si>
  <si>
    <t>110134</t>
  </si>
  <si>
    <t>110135</t>
  </si>
  <si>
    <t>110136</t>
  </si>
  <si>
    <t>CU-T1542</t>
  </si>
  <si>
    <t>110137</t>
  </si>
  <si>
    <t>PT-GKZ</t>
  </si>
  <si>
    <t>110138</t>
  </si>
  <si>
    <t>110139</t>
  </si>
  <si>
    <t>110140</t>
  </si>
  <si>
    <t>110141</t>
  </si>
  <si>
    <t>110142</t>
  </si>
  <si>
    <t>110143</t>
  </si>
  <si>
    <t>110144</t>
  </si>
  <si>
    <t>PT-GLB</t>
  </si>
  <si>
    <t>110145</t>
  </si>
  <si>
    <t>PT-GLC</t>
  </si>
  <si>
    <t>110146</t>
  </si>
  <si>
    <t>HR-IAV</t>
  </si>
  <si>
    <t>Avianca Honduras</t>
  </si>
  <si>
    <t>110147</t>
  </si>
  <si>
    <t>110148</t>
  </si>
  <si>
    <t>110149</t>
  </si>
  <si>
    <t>110150</t>
  </si>
  <si>
    <t>110151</t>
  </si>
  <si>
    <t>110152</t>
  </si>
  <si>
    <t>110153</t>
  </si>
  <si>
    <t>HR-IAA</t>
  </si>
  <si>
    <t>110154</t>
  </si>
  <si>
    <t>110155</t>
  </si>
  <si>
    <t>110156</t>
  </si>
  <si>
    <t>HR-IAB</t>
  </si>
  <si>
    <t>110157</t>
  </si>
  <si>
    <t>VH-FNP</t>
  </si>
  <si>
    <t>Airnorth</t>
  </si>
  <si>
    <t>Asia Pacific</t>
  </si>
  <si>
    <t>110158</t>
  </si>
  <si>
    <t>110159</t>
  </si>
  <si>
    <t>110160</t>
  </si>
  <si>
    <t>110161</t>
  </si>
  <si>
    <t>OY-BHT</t>
  </si>
  <si>
    <t>Baltic Air Service</t>
  </si>
  <si>
    <t>Europe</t>
  </si>
  <si>
    <t>110162</t>
  </si>
  <si>
    <t>110163</t>
  </si>
  <si>
    <t>110164</t>
  </si>
  <si>
    <t>110165</t>
  </si>
  <si>
    <t>N64GA</t>
  </si>
  <si>
    <t>General Aviation Services Inc</t>
  </si>
  <si>
    <t>North America</t>
  </si>
  <si>
    <t>110166</t>
  </si>
  <si>
    <t>110167</t>
  </si>
  <si>
    <t>110168</t>
  </si>
  <si>
    <t>110169</t>
  </si>
  <si>
    <t>110170</t>
  </si>
  <si>
    <t>110171</t>
  </si>
  <si>
    <t>110172</t>
  </si>
  <si>
    <t>110173</t>
  </si>
  <si>
    <t>110174</t>
  </si>
  <si>
    <t>110175</t>
  </si>
  <si>
    <t>110176</t>
  </si>
  <si>
    <t>110177</t>
  </si>
  <si>
    <t>110178</t>
  </si>
  <si>
    <t>110179</t>
  </si>
  <si>
    <t>110180</t>
  </si>
  <si>
    <t>110181</t>
  </si>
  <si>
    <t>110182</t>
  </si>
  <si>
    <t>110183</t>
  </si>
  <si>
    <t>110184</t>
  </si>
  <si>
    <t>ZK-REX</t>
  </si>
  <si>
    <t>Tasman Pacific Regional Airlines</t>
  </si>
  <si>
    <t>110185</t>
  </si>
  <si>
    <t>110186</t>
  </si>
  <si>
    <t>C9-AUH</t>
  </si>
  <si>
    <t>Kaya Airlines</t>
  </si>
  <si>
    <t>Africa</t>
  </si>
  <si>
    <t>110187</t>
  </si>
  <si>
    <t>110188</t>
  </si>
  <si>
    <t>110189</t>
  </si>
  <si>
    <t>PT-GLK</t>
  </si>
  <si>
    <t>110190</t>
  </si>
  <si>
    <t>DQ-AFP</t>
  </si>
  <si>
    <t>Air Fiji</t>
  </si>
  <si>
    <t>110191</t>
  </si>
  <si>
    <t>110192</t>
  </si>
  <si>
    <t>XC-COX</t>
  </si>
  <si>
    <t>Transportes Aereos Federales</t>
  </si>
  <si>
    <t>Ambulancia Instituto de Mexicano</t>
  </si>
  <si>
    <t>Instituto Mexicano del Seguro Social</t>
  </si>
  <si>
    <t>110193</t>
  </si>
  <si>
    <t>XT-ABJ</t>
  </si>
  <si>
    <t>Air Burkina</t>
  </si>
  <si>
    <t>110194</t>
  </si>
  <si>
    <t>VH-UQC</t>
  </si>
  <si>
    <t>Macair Airlines</t>
  </si>
  <si>
    <t>110195</t>
  </si>
  <si>
    <t>5Y-FWA</t>
  </si>
  <si>
    <t>Aberdair Aviation</t>
  </si>
  <si>
    <t>110196</t>
  </si>
  <si>
    <t>5Y-BPH</t>
  </si>
  <si>
    <t>Knight Aviation</t>
  </si>
  <si>
    <t>BSTM Banco Standard Totta De Mozambique</t>
  </si>
  <si>
    <t>110197</t>
  </si>
  <si>
    <t>C-FOYJ</t>
  </si>
  <si>
    <t>MTW Aerospace Inc</t>
  </si>
  <si>
    <t>110198</t>
  </si>
  <si>
    <t>C6-CAB</t>
  </si>
  <si>
    <t>LeAir Charter Services</t>
  </si>
  <si>
    <t>110199</t>
  </si>
  <si>
    <t>G-OBPL</t>
  </si>
  <si>
    <t>ACLAS Global</t>
  </si>
  <si>
    <t>110200</t>
  </si>
  <si>
    <t>OY-BNM</t>
  </si>
  <si>
    <t>Muk Air</t>
  </si>
  <si>
    <t>110201</t>
  </si>
  <si>
    <t>VH-OZF</t>
  </si>
  <si>
    <t>Aerolink Air Services</t>
  </si>
  <si>
    <t>110202</t>
  </si>
  <si>
    <t>N102WJ</t>
  </si>
  <si>
    <t>Ruhe Sales Inc</t>
  </si>
  <si>
    <t>110203</t>
  </si>
  <si>
    <t>N101WJ</t>
  </si>
  <si>
    <t>Ameriflight</t>
  </si>
  <si>
    <t>110204</t>
  </si>
  <si>
    <t>N103VA</t>
  </si>
  <si>
    <t>Marta Corp</t>
  </si>
  <si>
    <t>110205</t>
  </si>
  <si>
    <t>N113WA</t>
  </si>
  <si>
    <t>Wiggins Airways</t>
  </si>
  <si>
    <t>110206</t>
  </si>
  <si>
    <t>HK-2651X</t>
  </si>
  <si>
    <t>Aerotaca Express</t>
  </si>
  <si>
    <t>El Venado</t>
  </si>
  <si>
    <t>110207</t>
  </si>
  <si>
    <t>C-GPDI</t>
  </si>
  <si>
    <t>110208</t>
  </si>
  <si>
    <t>P2-ALT</t>
  </si>
  <si>
    <t>Airlink (PNG)</t>
  </si>
  <si>
    <t>110209</t>
  </si>
  <si>
    <t>N121GA</t>
  </si>
  <si>
    <t>110210</t>
  </si>
  <si>
    <t>P2-ALX</t>
  </si>
  <si>
    <t>110211</t>
  </si>
  <si>
    <t>G-OFLT</t>
  </si>
  <si>
    <t>Flightline</t>
  </si>
  <si>
    <t>110212</t>
  </si>
  <si>
    <t>N766KM</t>
  </si>
  <si>
    <t>KMR Aviation Services</t>
  </si>
  <si>
    <t>110213</t>
  </si>
  <si>
    <t>N808GA</t>
  </si>
  <si>
    <t>AirNow</t>
  </si>
  <si>
    <t>110214</t>
  </si>
  <si>
    <t>VH-EQB</t>
  </si>
  <si>
    <t>Giovanni Attilio Ferrara</t>
  </si>
  <si>
    <t>110215</t>
  </si>
  <si>
    <t>G-FLTY</t>
  </si>
  <si>
    <t>Skydrift</t>
  </si>
  <si>
    <t>Keen Airways</t>
  </si>
  <si>
    <t>110216</t>
  </si>
  <si>
    <t>PT-GMI</t>
  </si>
  <si>
    <t>110217</t>
  </si>
  <si>
    <t>G-ODUB</t>
  </si>
  <si>
    <t>Comed Aviation</t>
  </si>
  <si>
    <t>110218</t>
  </si>
  <si>
    <t>TG-TAY</t>
  </si>
  <si>
    <t>TAG Airlines</t>
  </si>
  <si>
    <t>Axis Development SA</t>
  </si>
  <si>
    <t>110219</t>
  </si>
  <si>
    <t>N131CS</t>
  </si>
  <si>
    <t>SAS Leasing Societe Anonyme</t>
  </si>
  <si>
    <t>110220</t>
  </si>
  <si>
    <t>TG-TAM</t>
  </si>
  <si>
    <t>Rightful Finance Inc</t>
  </si>
  <si>
    <t>110221</t>
  </si>
  <si>
    <t>E5-TAM</t>
  </si>
  <si>
    <t>Air Rarotonga</t>
  </si>
  <si>
    <t>110222</t>
  </si>
  <si>
    <t>N855AC</t>
  </si>
  <si>
    <t>Taino Air</t>
  </si>
  <si>
    <t>Atlas Aircraft Corp</t>
  </si>
  <si>
    <t>110223</t>
  </si>
  <si>
    <t>G-LOOT</t>
  </si>
  <si>
    <t>hdair.com</t>
  </si>
  <si>
    <t>Tech Air [Cambridge) Ltd</t>
  </si>
  <si>
    <t>110224</t>
  </si>
  <si>
    <t>SX-BNL</t>
  </si>
  <si>
    <t>Universal Turbine Parts LLC</t>
  </si>
  <si>
    <t>110225</t>
  </si>
  <si>
    <t>P2-ALR</t>
  </si>
  <si>
    <t>110226</t>
  </si>
  <si>
    <t>OH-EBA</t>
  </si>
  <si>
    <t>Wasa Wings</t>
  </si>
  <si>
    <t>Karair</t>
  </si>
  <si>
    <t>110227</t>
  </si>
  <si>
    <t>P2-ALY</t>
  </si>
  <si>
    <t>110228</t>
  </si>
  <si>
    <t>N7801Q</t>
  </si>
  <si>
    <t>110229</t>
  </si>
  <si>
    <t>HS-SKL</t>
  </si>
  <si>
    <t>Bangkok Airways</t>
  </si>
  <si>
    <t>110230</t>
  </si>
  <si>
    <t>N615KC</t>
  </si>
  <si>
    <t>BAS Part Sales (Kansas City)</t>
  </si>
  <si>
    <t>110231</t>
  </si>
  <si>
    <t>N865AC</t>
  </si>
  <si>
    <t>Pace Aviation Ltd (USA)</t>
  </si>
  <si>
    <t>110232</t>
  </si>
  <si>
    <t>P2-ALU</t>
  </si>
  <si>
    <t>110233</t>
  </si>
  <si>
    <t>P2-ALZ</t>
  </si>
  <si>
    <t>110234</t>
  </si>
  <si>
    <t>G-BGYT</t>
  </si>
  <si>
    <t>110235</t>
  </si>
  <si>
    <t>G-OHIG</t>
  </si>
  <si>
    <t>Streamline Aviation</t>
  </si>
  <si>
    <t>Willow Air</t>
  </si>
  <si>
    <t>Aero Services (East Midlands) Ltd</t>
  </si>
  <si>
    <t>110236</t>
  </si>
  <si>
    <t>P2-ALV</t>
  </si>
  <si>
    <t>110237</t>
  </si>
  <si>
    <t>DQ-NAS</t>
  </si>
  <si>
    <t>Northern Air Services Charter</t>
  </si>
  <si>
    <t>110238</t>
  </si>
  <si>
    <t>N616KC</t>
  </si>
  <si>
    <t>110239</t>
  </si>
  <si>
    <t>E5-FTS</t>
  </si>
  <si>
    <t>110240</t>
  </si>
  <si>
    <t>N692RA</t>
  </si>
  <si>
    <t>Alliance Aviation Pty Ltd</t>
  </si>
  <si>
    <t>110241</t>
  </si>
  <si>
    <t>VH-OZG</t>
  </si>
  <si>
    <t>Airtex Aviation</t>
  </si>
  <si>
    <t>110242</t>
  </si>
  <si>
    <t>XC-DAK</t>
  </si>
  <si>
    <t>110243</t>
  </si>
  <si>
    <t>PT-</t>
  </si>
  <si>
    <t>Instituto de Reseguros do Brasil</t>
  </si>
  <si>
    <t>110244</t>
  </si>
  <si>
    <t>PT-OHE</t>
  </si>
  <si>
    <t>110245</t>
  </si>
  <si>
    <t>E5-TAL</t>
  </si>
  <si>
    <t>110246</t>
  </si>
  <si>
    <t>110247</t>
  </si>
  <si>
    <t>110248</t>
  </si>
  <si>
    <t>ZK-KML</t>
  </si>
  <si>
    <t>Eagle Airways</t>
  </si>
  <si>
    <t>110249</t>
  </si>
  <si>
    <t>C6-CAH</t>
  </si>
  <si>
    <t>Cat Island Air</t>
  </si>
  <si>
    <t>110250</t>
  </si>
  <si>
    <t>N118WA</t>
  </si>
  <si>
    <t>110251</t>
  </si>
  <si>
    <t>N617KC</t>
  </si>
  <si>
    <t>110252</t>
  </si>
  <si>
    <t>G-NBAC</t>
  </si>
  <si>
    <t>110253</t>
  </si>
  <si>
    <t>P2-ALS</t>
  </si>
  <si>
    <t>110254</t>
  </si>
  <si>
    <t>PR-KIN</t>
  </si>
  <si>
    <t>110255</t>
  </si>
  <si>
    <t>110256</t>
  </si>
  <si>
    <t>G-OEAA</t>
  </si>
  <si>
    <t>Knight Air</t>
  </si>
  <si>
    <t>Euroair Leasing</t>
  </si>
  <si>
    <t>Alexandra Aviation</t>
  </si>
  <si>
    <t>110257</t>
  </si>
  <si>
    <t>N560GA</t>
  </si>
  <si>
    <t>World Class Aviation Inc</t>
  </si>
  <si>
    <t>110258</t>
  </si>
  <si>
    <t>PT-TAW</t>
  </si>
  <si>
    <t>Taxi Aereo Ribeiro Ltda</t>
  </si>
  <si>
    <t>110259</t>
  </si>
  <si>
    <t>C6-KMC</t>
  </si>
  <si>
    <t>Pineapple Air</t>
  </si>
  <si>
    <t>Kenneth Carey</t>
  </si>
  <si>
    <t>110260</t>
  </si>
  <si>
    <t>C-FEAS</t>
  </si>
  <si>
    <t>Aviation Quebec Labrador</t>
  </si>
  <si>
    <t>110261</t>
  </si>
  <si>
    <t>PJ-VIC</t>
  </si>
  <si>
    <t>InselAir</t>
  </si>
  <si>
    <t>110262</t>
  </si>
  <si>
    <t>P2-RDM</t>
  </si>
  <si>
    <t>Talair</t>
  </si>
  <si>
    <t>110263</t>
  </si>
  <si>
    <t>OY-MUA</t>
  </si>
  <si>
    <t>110264</t>
  </si>
  <si>
    <t>110265</t>
  </si>
  <si>
    <t>PT-WJA</t>
  </si>
  <si>
    <t>110266</t>
  </si>
  <si>
    <t>N618KC</t>
  </si>
  <si>
    <t>110267</t>
  </si>
  <si>
    <t>ZK-ERU</t>
  </si>
  <si>
    <t>Mutual Group / Avis Rent-A-Car</t>
  </si>
  <si>
    <t>110268</t>
  </si>
  <si>
    <t>TR-KNA</t>
  </si>
  <si>
    <t>Gabon Air Force</t>
  </si>
  <si>
    <t>110269</t>
  </si>
  <si>
    <t>110270</t>
  </si>
  <si>
    <t>G-OCSI</t>
  </si>
  <si>
    <t>Guide Leasing Ltd</t>
  </si>
  <si>
    <t>110271</t>
  </si>
  <si>
    <t>N316AF</t>
  </si>
  <si>
    <t>Agape Flights Inc</t>
  </si>
  <si>
    <t>Specialist Operators</t>
  </si>
  <si>
    <t>110272</t>
  </si>
  <si>
    <t>C-FSKJ</t>
  </si>
  <si>
    <t>110273</t>
  </si>
  <si>
    <t>PT-OCW</t>
  </si>
  <si>
    <t>Dream Fly Taxi Aereo</t>
  </si>
  <si>
    <t>Pablito Baena Castilho Aviation</t>
  </si>
  <si>
    <t>110274</t>
  </si>
  <si>
    <t>ZK-REV</t>
  </si>
  <si>
    <t>City Jet</t>
  </si>
  <si>
    <t>110275</t>
  </si>
  <si>
    <t>N731A</t>
  </si>
  <si>
    <t>PLM Investment Management Inc</t>
  </si>
  <si>
    <t>PLM Equipment Growth Fund II</t>
  </si>
  <si>
    <t>110276</t>
  </si>
  <si>
    <t>110277</t>
  </si>
  <si>
    <t>N</t>
  </si>
  <si>
    <t>Corporate American Operator</t>
  </si>
  <si>
    <t>110278</t>
  </si>
  <si>
    <t>N790RA</t>
  </si>
  <si>
    <t>110279</t>
  </si>
  <si>
    <t>N693RA</t>
  </si>
  <si>
    <t>Wayneco</t>
  </si>
  <si>
    <t>110280</t>
  </si>
  <si>
    <t>N694RA</t>
  </si>
  <si>
    <t>110281</t>
  </si>
  <si>
    <t>P2-ALW</t>
  </si>
  <si>
    <t>110282</t>
  </si>
  <si>
    <t>110283</t>
  </si>
  <si>
    <t>N404AS</t>
  </si>
  <si>
    <t>Skyline Enterprises Corp</t>
  </si>
  <si>
    <t>110284</t>
  </si>
  <si>
    <t>PP-FFV</t>
  </si>
  <si>
    <t>110285</t>
  </si>
  <si>
    <t>C-GVRO</t>
  </si>
  <si>
    <t>Sowind Air</t>
  </si>
  <si>
    <t>110286</t>
  </si>
  <si>
    <t>VH-</t>
  </si>
  <si>
    <t>110287</t>
  </si>
  <si>
    <t>N360CL</t>
  </si>
  <si>
    <t>Las Vegas VIP Services Inc</t>
  </si>
  <si>
    <t>110288</t>
  </si>
  <si>
    <t>C6-PDX</t>
  </si>
  <si>
    <t>PDX Limited</t>
  </si>
  <si>
    <t>110289</t>
  </si>
  <si>
    <t>110290</t>
  </si>
  <si>
    <t>C-GDBF</t>
  </si>
  <si>
    <t>110291</t>
  </si>
  <si>
    <t>110292</t>
  </si>
  <si>
    <t>VH-WBR</t>
  </si>
  <si>
    <t>110293</t>
  </si>
  <si>
    <t>YV-247C</t>
  </si>
  <si>
    <t>Rutaca</t>
  </si>
  <si>
    <t>110294</t>
  </si>
  <si>
    <t>G-HGGS</t>
  </si>
  <si>
    <t>Euroair (UK)</t>
  </si>
  <si>
    <t>110295</t>
  </si>
  <si>
    <t>PT-SCD</t>
  </si>
  <si>
    <t>110296</t>
  </si>
  <si>
    <t>PT-SCE</t>
  </si>
  <si>
    <t>FUNAI</t>
  </si>
  <si>
    <t>110297</t>
  </si>
  <si>
    <t>TR-KNB</t>
  </si>
  <si>
    <t>110298</t>
  </si>
  <si>
    <t>VH-BQB</t>
  </si>
  <si>
    <t>Robert Keys</t>
  </si>
  <si>
    <t>110299</t>
  </si>
  <si>
    <t>110300</t>
  </si>
  <si>
    <t>P2-RDL</t>
  </si>
  <si>
    <t>110301</t>
  </si>
  <si>
    <t>N49BA</t>
  </si>
  <si>
    <t>110302</t>
  </si>
  <si>
    <t>HK-2593</t>
  </si>
  <si>
    <t>LATAM Airlines Colombia</t>
  </si>
  <si>
    <t>110303</t>
  </si>
  <si>
    <t>ZA-ADA</t>
  </si>
  <si>
    <t>ADA Air</t>
  </si>
  <si>
    <t>110304</t>
  </si>
  <si>
    <t>C6-CAP</t>
  </si>
  <si>
    <t>110305</t>
  </si>
  <si>
    <t>ZK-JCM</t>
  </si>
  <si>
    <t>Eagle Aviation Ltd</t>
  </si>
  <si>
    <t>110306</t>
  </si>
  <si>
    <t>110307</t>
  </si>
  <si>
    <t>DQ-YES</t>
  </si>
  <si>
    <t>110308</t>
  </si>
  <si>
    <t>OY-ASY</t>
  </si>
  <si>
    <t>110309</t>
  </si>
  <si>
    <t>PT-FAS</t>
  </si>
  <si>
    <t>110310</t>
  </si>
  <si>
    <t>HK-2594</t>
  </si>
  <si>
    <t>110311</t>
  </si>
  <si>
    <t>ZS-OWO</t>
  </si>
  <si>
    <t>NAC Flight Services</t>
  </si>
  <si>
    <t>Bandit Partnership</t>
  </si>
  <si>
    <t>110312</t>
  </si>
  <si>
    <t>N102TN</t>
  </si>
  <si>
    <t>Beason-Simons Ltd</t>
  </si>
  <si>
    <t>110313</t>
  </si>
  <si>
    <t>TG-TPA</t>
  </si>
  <si>
    <t>TAPSA - Transportes Aereos Profesionales</t>
  </si>
  <si>
    <t>110314</t>
  </si>
  <si>
    <t>PT-SCU</t>
  </si>
  <si>
    <t>110315</t>
  </si>
  <si>
    <t>PT-LRR</t>
  </si>
  <si>
    <t>Rota Do Sol Taxi Aereo</t>
  </si>
  <si>
    <t>Gilvan Sabino</t>
  </si>
  <si>
    <t>110316</t>
  </si>
  <si>
    <t>PT-OCX</t>
  </si>
  <si>
    <t>110317</t>
  </si>
  <si>
    <t>110318</t>
  </si>
  <si>
    <t>N24AN</t>
  </si>
  <si>
    <t>Piper East Inc</t>
  </si>
  <si>
    <t>110319</t>
  </si>
  <si>
    <t>PT-SCY</t>
  </si>
  <si>
    <t>FUNCEME</t>
  </si>
  <si>
    <t>Seagri</t>
  </si>
  <si>
    <t>110320</t>
  </si>
  <si>
    <t>110321</t>
  </si>
  <si>
    <t>N123HY</t>
  </si>
  <si>
    <t>Tropical Transport Services Ltd</t>
  </si>
  <si>
    <t>110322</t>
  </si>
  <si>
    <t>N97BA</t>
  </si>
  <si>
    <t>110323</t>
  </si>
  <si>
    <t>PT-SDB</t>
  </si>
  <si>
    <t>Azul Conecta</t>
  </si>
  <si>
    <t>110324</t>
  </si>
  <si>
    <t>N75CZ</t>
  </si>
  <si>
    <t>Banco do Brasil SA &amp; Peter L Briger</t>
  </si>
  <si>
    <t>110325</t>
  </si>
  <si>
    <t>YV-245C</t>
  </si>
  <si>
    <t>110326</t>
  </si>
  <si>
    <t>110327</t>
  </si>
  <si>
    <t>N327AB</t>
  </si>
  <si>
    <t>Air Sunshine</t>
  </si>
  <si>
    <t>110328</t>
  </si>
  <si>
    <t>DQ-AFQ</t>
  </si>
  <si>
    <t>110329</t>
  </si>
  <si>
    <t>C-GSKD</t>
  </si>
  <si>
    <t>110330</t>
  </si>
  <si>
    <t>N95PB</t>
  </si>
  <si>
    <t>Southern Express</t>
  </si>
  <si>
    <t>110331</t>
  </si>
  <si>
    <t>C-FSKR</t>
  </si>
  <si>
    <t>110332</t>
  </si>
  <si>
    <t>110333</t>
  </si>
  <si>
    <t>F-GDCI</t>
  </si>
  <si>
    <t>France Leasing International / Sanpaulo L</t>
  </si>
  <si>
    <t>110334</t>
  </si>
  <si>
    <t>N97121</t>
  </si>
  <si>
    <t>110335</t>
  </si>
  <si>
    <t>N621KC</t>
  </si>
  <si>
    <t>HKB Aviation LLC</t>
  </si>
  <si>
    <t>110336</t>
  </si>
  <si>
    <t>N76CZ</t>
  </si>
  <si>
    <t>Gimli Son International Corp</t>
  </si>
  <si>
    <t>110337</t>
  </si>
  <si>
    <t>110338</t>
  </si>
  <si>
    <t>N622KC</t>
  </si>
  <si>
    <t>110339</t>
  </si>
  <si>
    <t>110340</t>
  </si>
  <si>
    <t>C-FPCM</t>
  </si>
  <si>
    <t>Air Creebec</t>
  </si>
  <si>
    <t>110340X</t>
  </si>
  <si>
    <t>N4268K</t>
  </si>
  <si>
    <t>Cancelled</t>
  </si>
  <si>
    <t>Air Nebraska</t>
  </si>
  <si>
    <t>110341</t>
  </si>
  <si>
    <t>HK-2638</t>
  </si>
  <si>
    <t>110342</t>
  </si>
  <si>
    <t>TG-TAN</t>
  </si>
  <si>
    <t>110342X</t>
  </si>
  <si>
    <t>N90492</t>
  </si>
  <si>
    <t>Alaska Aeronautical Industries</t>
  </si>
  <si>
    <t>110343</t>
  </si>
  <si>
    <t>PT-LGN</t>
  </si>
  <si>
    <t>Empresa de Aerotaxi Pampulha</t>
  </si>
  <si>
    <t>110343X</t>
  </si>
  <si>
    <t>N4268L</t>
  </si>
  <si>
    <t>110344</t>
  </si>
  <si>
    <t>PP-ERN</t>
  </si>
  <si>
    <t>State Government of Rio Negro</t>
  </si>
  <si>
    <t>110345</t>
  </si>
  <si>
    <t>110346</t>
  </si>
  <si>
    <t>PT-LNW</t>
  </si>
  <si>
    <t>Luis Tizzo</t>
  </si>
  <si>
    <t>110347</t>
  </si>
  <si>
    <t>9G-FWD</t>
  </si>
  <si>
    <t>Marlin Capital Ltd</t>
  </si>
  <si>
    <t>110348</t>
  </si>
  <si>
    <t>TG-JCC</t>
  </si>
  <si>
    <t>CM Airlines</t>
  </si>
  <si>
    <t>ARM Aviacion</t>
  </si>
  <si>
    <t>110349</t>
  </si>
  <si>
    <t>110350</t>
  </si>
  <si>
    <t>N34A</t>
  </si>
  <si>
    <t>Royal Air Freight</t>
  </si>
  <si>
    <t>110351</t>
  </si>
  <si>
    <t>N83BA</t>
  </si>
  <si>
    <t>110352</t>
  </si>
  <si>
    <t>PT-SEA</t>
  </si>
  <si>
    <t>MAP Linhas Aereas</t>
  </si>
  <si>
    <t>110353</t>
  </si>
  <si>
    <t>C-FSKL</t>
  </si>
  <si>
    <t>110354</t>
  </si>
  <si>
    <t>TG-JCO</t>
  </si>
  <si>
    <t>110354X</t>
  </si>
  <si>
    <t>N712NH</t>
  </si>
  <si>
    <t>NewAir</t>
  </si>
  <si>
    <t>110355</t>
  </si>
  <si>
    <t>P2-RDS</t>
  </si>
  <si>
    <t>110356</t>
  </si>
  <si>
    <t>110357</t>
  </si>
  <si>
    <t>N79CZ</t>
  </si>
  <si>
    <t>GATX Financial Corp</t>
  </si>
  <si>
    <t>110358</t>
  </si>
  <si>
    <t>N78CZ</t>
  </si>
  <si>
    <t>Unconfirmed Operator</t>
  </si>
  <si>
    <t>110359</t>
  </si>
  <si>
    <t>PT-OCV</t>
  </si>
  <si>
    <t>110360</t>
  </si>
  <si>
    <t>TR-KNC</t>
  </si>
  <si>
    <t>110361</t>
  </si>
  <si>
    <t>110362</t>
  </si>
  <si>
    <t>N58DA</t>
  </si>
  <si>
    <t>110363</t>
  </si>
  <si>
    <t>YV-246C</t>
  </si>
  <si>
    <t>110364</t>
  </si>
  <si>
    <t>110365</t>
  </si>
  <si>
    <t>N96PB</t>
  </si>
  <si>
    <t>Provincetown-Boston Airline</t>
  </si>
  <si>
    <t>110366</t>
  </si>
  <si>
    <t>HK-2743</t>
  </si>
  <si>
    <t>Tavina SA</t>
  </si>
  <si>
    <t>110367</t>
  </si>
  <si>
    <t>110368</t>
  </si>
  <si>
    <t>PT-FAW</t>
  </si>
  <si>
    <t>SUDENE</t>
  </si>
  <si>
    <t>110369</t>
  </si>
  <si>
    <t>G-OCSZ</t>
  </si>
  <si>
    <t>Union Discount Equipment Finance Ltd</t>
  </si>
  <si>
    <t>110370</t>
  </si>
  <si>
    <t>N1356P</t>
  </si>
  <si>
    <t>Simmons Airlines</t>
  </si>
  <si>
    <t>AMR Eagle</t>
  </si>
  <si>
    <t>Titan Partners</t>
  </si>
  <si>
    <t>110371</t>
  </si>
  <si>
    <t>HP-1201AC</t>
  </si>
  <si>
    <t>Aeroperlas</t>
  </si>
  <si>
    <t>110372</t>
  </si>
  <si>
    <t>CX-MAY</t>
  </si>
  <si>
    <t>Undisclosed Uruguayan Operator</t>
  </si>
  <si>
    <t>110373</t>
  </si>
  <si>
    <t>C-GANR</t>
  </si>
  <si>
    <t>Kenn Borek Air</t>
  </si>
  <si>
    <t>110374</t>
  </si>
  <si>
    <t>110375</t>
  </si>
  <si>
    <t>HP-1202AC</t>
  </si>
  <si>
    <t>Alas Chiricanas</t>
  </si>
  <si>
    <t>110376</t>
  </si>
  <si>
    <t>YV-248C</t>
  </si>
  <si>
    <t>110377</t>
  </si>
  <si>
    <t>N72RA</t>
  </si>
  <si>
    <t>110378</t>
  </si>
  <si>
    <t>ZK-TZL</t>
  </si>
  <si>
    <t>110379</t>
  </si>
  <si>
    <t>VH-PYA</t>
  </si>
  <si>
    <t>Con Tsigaris</t>
  </si>
  <si>
    <t>110380</t>
  </si>
  <si>
    <t>HK-2741</t>
  </si>
  <si>
    <t>110381</t>
  </si>
  <si>
    <t>9G-FWC</t>
  </si>
  <si>
    <t>110382</t>
  </si>
  <si>
    <t>PJ-VIP</t>
  </si>
  <si>
    <t>110383</t>
  </si>
  <si>
    <t>PS-GBP</t>
  </si>
  <si>
    <t>Fototerra</t>
  </si>
  <si>
    <t>110384</t>
  </si>
  <si>
    <t>PT-LRJ</t>
  </si>
  <si>
    <t>110385</t>
  </si>
  <si>
    <t>N64DA</t>
  </si>
  <si>
    <t>110386</t>
  </si>
  <si>
    <t>EP-TPK</t>
  </si>
  <si>
    <t>Payam Air</t>
  </si>
  <si>
    <t>Government of Iran</t>
  </si>
  <si>
    <t>Middle East</t>
  </si>
  <si>
    <t>110387</t>
  </si>
  <si>
    <t>PJ-VIA</t>
  </si>
  <si>
    <t>110387X</t>
  </si>
  <si>
    <t>Sunburst Air</t>
  </si>
  <si>
    <t>110388</t>
  </si>
  <si>
    <t>N117WA</t>
  </si>
  <si>
    <t>110389</t>
  </si>
  <si>
    <t>N65DA</t>
  </si>
  <si>
    <t>ExpressJet Airlines</t>
  </si>
  <si>
    <t>110390</t>
  </si>
  <si>
    <t>110391</t>
  </si>
  <si>
    <t>G-ZAPE</t>
  </si>
  <si>
    <t>Titan Airways</t>
  </si>
  <si>
    <t>Artac Airchartering Service Limited</t>
  </si>
  <si>
    <t>110392</t>
  </si>
  <si>
    <t>PT-LLD</t>
  </si>
  <si>
    <t>Wirland Freire Taxi Aereo Ltda</t>
  </si>
  <si>
    <t>110393</t>
  </si>
  <si>
    <t>CX-MAS</t>
  </si>
  <si>
    <t>Aeromas</t>
  </si>
  <si>
    <t>110394</t>
  </si>
  <si>
    <t>PR-NHR</t>
  </si>
  <si>
    <t>110395</t>
  </si>
  <si>
    <t>C-</t>
  </si>
  <si>
    <t>Corporate Canadian Operator</t>
  </si>
  <si>
    <t>110396</t>
  </si>
  <si>
    <t>N59BA</t>
  </si>
  <si>
    <t>Undisclosed Bank / Broker / Lessor</t>
  </si>
  <si>
    <t>110397</t>
  </si>
  <si>
    <t>C-FLKB</t>
  </si>
  <si>
    <t>110398</t>
  </si>
  <si>
    <t>HP-1012AC</t>
  </si>
  <si>
    <t>110398X</t>
  </si>
  <si>
    <t>HK-</t>
  </si>
  <si>
    <t>110399</t>
  </si>
  <si>
    <t>N116WA</t>
  </si>
  <si>
    <t>110400</t>
  </si>
  <si>
    <t>C-GFKB</t>
  </si>
  <si>
    <t>110401</t>
  </si>
  <si>
    <t>PT-SFS</t>
  </si>
  <si>
    <t>Banco da Amazonia SA</t>
  </si>
  <si>
    <t>110402</t>
  </si>
  <si>
    <t>ZS-LGP</t>
  </si>
  <si>
    <t>Comair (South Africa)</t>
  </si>
  <si>
    <t>Sun Air (South Africa)</t>
  </si>
  <si>
    <t>110403</t>
  </si>
  <si>
    <t>YV-787C</t>
  </si>
  <si>
    <t>110403X</t>
  </si>
  <si>
    <t>110404</t>
  </si>
  <si>
    <t>N120WA</t>
  </si>
  <si>
    <t>110405</t>
  </si>
  <si>
    <t>TG-TAK</t>
  </si>
  <si>
    <t>110406</t>
  </si>
  <si>
    <t>HK-2856</t>
  </si>
  <si>
    <t>110407</t>
  </si>
  <si>
    <t>C6-MIC</t>
  </si>
  <si>
    <t>110408</t>
  </si>
  <si>
    <t>N905FB</t>
  </si>
  <si>
    <t>Helen Wilkins Family Trust</t>
  </si>
  <si>
    <t>110409</t>
  </si>
  <si>
    <t>PT-LRB</t>
  </si>
  <si>
    <t>110410</t>
  </si>
  <si>
    <t>DQ-LCM</t>
  </si>
  <si>
    <t>110411</t>
  </si>
  <si>
    <t>9L-LBR</t>
  </si>
  <si>
    <t>Inter Tropic Airlines</t>
  </si>
  <si>
    <t>110412</t>
  </si>
  <si>
    <t>C6-BTM</t>
  </si>
  <si>
    <t>110413</t>
  </si>
  <si>
    <t>N73RA</t>
  </si>
  <si>
    <t>110413X</t>
  </si>
  <si>
    <t>110414</t>
  </si>
  <si>
    <t>HK-3195X</t>
  </si>
  <si>
    <t>Embraer Aircraft Corp</t>
  </si>
  <si>
    <t>110415</t>
  </si>
  <si>
    <t>PT-LRA</t>
  </si>
  <si>
    <t>Disri Dist Co Prod Alim Beb Ltda</t>
  </si>
  <si>
    <t>110416</t>
  </si>
  <si>
    <t>DQ-AFN</t>
  </si>
  <si>
    <t>Capital Finance Australia Ltd</t>
  </si>
  <si>
    <t>110416X</t>
  </si>
  <si>
    <t>110417</t>
  </si>
  <si>
    <t>DQ-TLC</t>
  </si>
  <si>
    <t>110418</t>
  </si>
  <si>
    <t>PT-LTN</t>
  </si>
  <si>
    <t>110418X</t>
  </si>
  <si>
    <t>N95DA</t>
  </si>
  <si>
    <t>Dolphin Airlines</t>
  </si>
  <si>
    <t>110419</t>
  </si>
  <si>
    <t>DQ-AFO</t>
  </si>
  <si>
    <t>110419X</t>
  </si>
  <si>
    <t>N302EB</t>
  </si>
  <si>
    <t>110420</t>
  </si>
  <si>
    <t>PT-SGM</t>
  </si>
  <si>
    <t>Express Aviation Taxi Aereo LTDA</t>
  </si>
  <si>
    <t>110421</t>
  </si>
  <si>
    <t>N104EB</t>
  </si>
  <si>
    <t>CCI Corp</t>
  </si>
  <si>
    <t>110422</t>
  </si>
  <si>
    <t>VH-LNC</t>
  </si>
  <si>
    <t>110423</t>
  </si>
  <si>
    <t>EP-TPL</t>
  </si>
  <si>
    <t>110424</t>
  </si>
  <si>
    <t>N49RA</t>
  </si>
  <si>
    <t>110425</t>
  </si>
  <si>
    <t>N118GA</t>
  </si>
  <si>
    <t>110426</t>
  </si>
  <si>
    <t>110427</t>
  </si>
  <si>
    <t>PT-LLC</t>
  </si>
  <si>
    <t>110428</t>
  </si>
  <si>
    <t>PT-LRE</t>
  </si>
  <si>
    <t>Mineracao Sao Raimundo</t>
  </si>
  <si>
    <t>110429</t>
  </si>
  <si>
    <t>110430</t>
  </si>
  <si>
    <t>110431</t>
  </si>
  <si>
    <t>110432</t>
  </si>
  <si>
    <t>110433</t>
  </si>
  <si>
    <t>110434</t>
  </si>
  <si>
    <t>110435</t>
  </si>
  <si>
    <t>110436</t>
  </si>
  <si>
    <t>ZK-TRM</t>
  </si>
  <si>
    <t>PLM International Inc</t>
  </si>
  <si>
    <t>110437</t>
  </si>
  <si>
    <t>110438</t>
  </si>
  <si>
    <t>EP-TPI</t>
  </si>
  <si>
    <t>110439</t>
  </si>
  <si>
    <t>5Y-FWB</t>
  </si>
  <si>
    <t>Aberdair Aviation Ltd</t>
  </si>
  <si>
    <t>110440</t>
  </si>
  <si>
    <t>110441</t>
  </si>
  <si>
    <t>TG-TAG</t>
  </si>
  <si>
    <t>110442</t>
  </si>
  <si>
    <t>EP-TPJ</t>
  </si>
  <si>
    <t>110443</t>
  </si>
  <si>
    <t>110444</t>
  </si>
  <si>
    <t>C-GBBR</t>
  </si>
  <si>
    <t>110445</t>
  </si>
  <si>
    <t>C-FPCU</t>
  </si>
  <si>
    <t>110446</t>
  </si>
  <si>
    <t>5N-AXM</t>
  </si>
  <si>
    <t>Skypower Express Airways</t>
  </si>
  <si>
    <t>110447</t>
  </si>
  <si>
    <t>E5-TAI</t>
  </si>
  <si>
    <t>110448</t>
  </si>
  <si>
    <t>E5-TAK</t>
  </si>
  <si>
    <t>110449</t>
  </si>
  <si>
    <t>5N-AXK</t>
  </si>
  <si>
    <t>Ave Du Guinea</t>
  </si>
  <si>
    <t>110450</t>
  </si>
  <si>
    <t>110451</t>
  </si>
  <si>
    <t>N115WA</t>
  </si>
  <si>
    <t>110452</t>
  </si>
  <si>
    <t>110453</t>
  </si>
  <si>
    <t>EP-TPH</t>
  </si>
  <si>
    <t>110454</t>
  </si>
  <si>
    <t>110455</t>
  </si>
  <si>
    <t>5N-AXL</t>
  </si>
  <si>
    <t>110456</t>
  </si>
  <si>
    <t>N42AN</t>
  </si>
  <si>
    <t>110457</t>
  </si>
  <si>
    <t>110458</t>
  </si>
  <si>
    <t>5N-AXS</t>
  </si>
  <si>
    <t>110459</t>
  </si>
  <si>
    <t>5N-AXR</t>
  </si>
  <si>
    <t>110460</t>
  </si>
  <si>
    <t>PT-SHN</t>
  </si>
  <si>
    <t>Sales Taxi Aereo Ltda</t>
  </si>
  <si>
    <t>Sales Equipment E Produtos De Higiene Pro Ltda</t>
  </si>
  <si>
    <t>110461</t>
  </si>
  <si>
    <t>PT-SHO</t>
  </si>
  <si>
    <t>Guilherme Alfredo Brechbuhler De Pinto</t>
  </si>
  <si>
    <t>110462</t>
  </si>
  <si>
    <t>PT-SHP</t>
  </si>
  <si>
    <t>CHESF Companhia Hidro Eletrica do Sao Francisco</t>
  </si>
  <si>
    <t>110463</t>
  </si>
  <si>
    <t>PT-SRM</t>
  </si>
  <si>
    <t>110464</t>
  </si>
  <si>
    <t>PT-SHR</t>
  </si>
  <si>
    <t>KMV Manutencao De Aeromaves Eireli</t>
  </si>
  <si>
    <t>110465</t>
  </si>
  <si>
    <t>D2-EUT</t>
  </si>
  <si>
    <t>Construtora Norbeto Odebrecht</t>
  </si>
  <si>
    <t>GAMEK</t>
  </si>
  <si>
    <t>Multitrade</t>
  </si>
  <si>
    <t>110466</t>
  </si>
  <si>
    <t>PT-SHU</t>
  </si>
  <si>
    <t>Amazonaves Taxi Aereo Ltda</t>
  </si>
  <si>
    <t>110467</t>
  </si>
  <si>
    <t>D2-EUN</t>
  </si>
  <si>
    <t>110468</t>
  </si>
  <si>
    <t>PP-EIX</t>
  </si>
  <si>
    <t>110469</t>
  </si>
  <si>
    <t>PT-SHX</t>
  </si>
  <si>
    <t>110470</t>
  </si>
  <si>
    <t>PT-SHY</t>
  </si>
  <si>
    <t>110470X</t>
  </si>
  <si>
    <t>Aerosul</t>
  </si>
  <si>
    <t>110471</t>
  </si>
  <si>
    <t>110472</t>
  </si>
  <si>
    <t>110473</t>
  </si>
  <si>
    <t>110474</t>
  </si>
  <si>
    <t>110475</t>
  </si>
  <si>
    <t>110475X</t>
  </si>
  <si>
    <t>Angolan Peoples Air Force</t>
  </si>
  <si>
    <t>110476</t>
  </si>
  <si>
    <t>110477</t>
  </si>
  <si>
    <t>110478</t>
  </si>
  <si>
    <t>110479</t>
  </si>
  <si>
    <t>ZS-NVB</t>
  </si>
  <si>
    <t>Batair Cargo</t>
  </si>
  <si>
    <t>110480</t>
  </si>
  <si>
    <t>110481</t>
  </si>
  <si>
    <t>110482</t>
  </si>
  <si>
    <t>110483</t>
  </si>
  <si>
    <t>110484</t>
  </si>
  <si>
    <t>110485</t>
  </si>
  <si>
    <t>110486</t>
  </si>
  <si>
    <t>PT-SOF</t>
  </si>
  <si>
    <t>110487</t>
  </si>
  <si>
    <t>110488</t>
  </si>
  <si>
    <t>110489</t>
  </si>
  <si>
    <t>110490</t>
  </si>
  <si>
    <t>PT-SOG</t>
  </si>
  <si>
    <t>Estoril Participacoes Sociais LTDA</t>
  </si>
  <si>
    <t>110491</t>
  </si>
  <si>
    <t>110492</t>
  </si>
  <si>
    <t>110493</t>
  </si>
  <si>
    <t>110494</t>
  </si>
  <si>
    <t>FAC1270</t>
  </si>
  <si>
    <t>Colombian Aerospace Force</t>
  </si>
  <si>
    <t>110495</t>
  </si>
  <si>
    <t>110496</t>
  </si>
  <si>
    <t>FAC1271</t>
  </si>
  <si>
    <t>110497</t>
  </si>
  <si>
    <t>110498</t>
  </si>
  <si>
    <t>PP-EAM</t>
  </si>
  <si>
    <t>State Government of Amazonas</t>
  </si>
  <si>
    <t>110499</t>
  </si>
  <si>
    <t>SAB02</t>
  </si>
  <si>
    <t>TS604</t>
  </si>
  <si>
    <t>Air Spirit</t>
  </si>
  <si>
    <t>TS605</t>
  </si>
  <si>
    <t>TS606</t>
  </si>
  <si>
    <t>WBZ15</t>
  </si>
  <si>
    <t>WDK04</t>
  </si>
  <si>
    <t>Dash Air</t>
  </si>
  <si>
    <t>XW01</t>
  </si>
  <si>
    <t>Peruvian Navy</t>
  </si>
  <si>
    <t>XW02</t>
  </si>
  <si>
    <t>XW03</t>
  </si>
  <si>
    <t>EMB-120</t>
  </si>
  <si>
    <t>120001</t>
  </si>
  <si>
    <t>PT-ZBA</t>
  </si>
  <si>
    <t>PW100</t>
  </si>
  <si>
    <t>PW115</t>
  </si>
  <si>
    <t>120003</t>
  </si>
  <si>
    <t>120004</t>
  </si>
  <si>
    <t>PT-WGE</t>
  </si>
  <si>
    <t>PW118</t>
  </si>
  <si>
    <t>120006</t>
  </si>
  <si>
    <t>N210AS</t>
  </si>
  <si>
    <t>World Aircraft Leasing Ltd</t>
  </si>
  <si>
    <t>120007</t>
  </si>
  <si>
    <t>SX-AQM</t>
  </si>
  <si>
    <t>Swiftair Hellas</t>
  </si>
  <si>
    <t>Swiftair</t>
  </si>
  <si>
    <t>Leasing Catalunya</t>
  </si>
  <si>
    <t>120008</t>
  </si>
  <si>
    <t>EC-HAK</t>
  </si>
  <si>
    <t>120009</t>
  </si>
  <si>
    <t>EC-HMY</t>
  </si>
  <si>
    <t>Banco Espirito Santo SA</t>
  </si>
  <si>
    <t>120010</t>
  </si>
  <si>
    <t>N215AS</t>
  </si>
  <si>
    <t>Volvo Aero Services LP</t>
  </si>
  <si>
    <t>120011</t>
  </si>
  <si>
    <t>N217AS</t>
  </si>
  <si>
    <t>Corporate Air</t>
  </si>
  <si>
    <t>120012</t>
  </si>
  <si>
    <t>SX-AQK</t>
  </si>
  <si>
    <t>120013</t>
  </si>
  <si>
    <t>EC-JBE</t>
  </si>
  <si>
    <t>120014</t>
  </si>
  <si>
    <t>EC-LFT</t>
  </si>
  <si>
    <t>Equaflight</t>
  </si>
  <si>
    <t>Amelia</t>
  </si>
  <si>
    <t>Natixis Lease &amp; Bail Banque Populaire</t>
  </si>
  <si>
    <t>120015</t>
  </si>
  <si>
    <t>N218AS</t>
  </si>
  <si>
    <t>120016</t>
  </si>
  <si>
    <t>OY-PAO</t>
  </si>
  <si>
    <t>Nordic Aviation Capital</t>
  </si>
  <si>
    <t>120017</t>
  </si>
  <si>
    <t>N950RR</t>
  </si>
  <si>
    <t>South Aircraft Leasing Inc (FL)</t>
  </si>
  <si>
    <t>South Aircraft Leasing Inc</t>
  </si>
  <si>
    <t>120018</t>
  </si>
  <si>
    <t>VQ-TAG</t>
  </si>
  <si>
    <t>InterCaribbean Airways</t>
  </si>
  <si>
    <t>Jetstream Aviation Capital</t>
  </si>
  <si>
    <t>JAH2ZSSRW, Ltd</t>
  </si>
  <si>
    <t>120019</t>
  </si>
  <si>
    <t>N219AS</t>
  </si>
  <si>
    <t>120020</t>
  </si>
  <si>
    <t>N221AS</t>
  </si>
  <si>
    <t>NTE Aviation LLC</t>
  </si>
  <si>
    <t>120021</t>
  </si>
  <si>
    <t>N950JV</t>
  </si>
  <si>
    <t>120022</t>
  </si>
  <si>
    <t>N225AS</t>
  </si>
  <si>
    <t>Worldwide Aircraft Services Inc</t>
  </si>
  <si>
    <t>120023</t>
  </si>
  <si>
    <t>N227AS</t>
  </si>
  <si>
    <t>Volvo Aero Leasing LLC</t>
  </si>
  <si>
    <t>120024</t>
  </si>
  <si>
    <t>EC-GTJ</t>
  </si>
  <si>
    <t>Ibertrans</t>
  </si>
  <si>
    <t>120025</t>
  </si>
  <si>
    <t>N228AS</t>
  </si>
  <si>
    <t>120026</t>
  </si>
  <si>
    <t>N270UE</t>
  </si>
  <si>
    <t>120027</t>
  </si>
  <si>
    <t>EC-GQA</t>
  </si>
  <si>
    <t>120028</t>
  </si>
  <si>
    <t>N336TB</t>
  </si>
  <si>
    <t>Chippewa Aerospace Inc</t>
  </si>
  <si>
    <t>120029</t>
  </si>
  <si>
    <t>120030</t>
  </si>
  <si>
    <t>VH-RPX</t>
  </si>
  <si>
    <t>Regional Aviation Group</t>
  </si>
  <si>
    <t>120031</t>
  </si>
  <si>
    <t>N233AS</t>
  </si>
  <si>
    <t>120032</t>
  </si>
  <si>
    <t>N230AS</t>
  </si>
  <si>
    <t>Silver Airways</t>
  </si>
  <si>
    <t>120033</t>
  </si>
  <si>
    <t>F-GEGH</t>
  </si>
  <si>
    <t>Air Littoral</t>
  </si>
  <si>
    <t>120034</t>
  </si>
  <si>
    <t>VH-NHZ</t>
  </si>
  <si>
    <t>Network Aviation</t>
  </si>
  <si>
    <t>Network Aviation Holdings Pty Ltd</t>
  </si>
  <si>
    <t>120035</t>
  </si>
  <si>
    <t>D2-FFI</t>
  </si>
  <si>
    <t>Diexim Expresso</t>
  </si>
  <si>
    <t>North American Jet Charter</t>
  </si>
  <si>
    <t>120036</t>
  </si>
  <si>
    <t>120037</t>
  </si>
  <si>
    <t>D2-EDE</t>
  </si>
  <si>
    <t>AeroJet-Transporte Aero Limitada</t>
  </si>
  <si>
    <t>120038</t>
  </si>
  <si>
    <t>HI720</t>
  </si>
  <si>
    <t>SAP</t>
  </si>
  <si>
    <t>120039</t>
  </si>
  <si>
    <t>D2-EDF</t>
  </si>
  <si>
    <t>120040</t>
  </si>
  <si>
    <t>120041</t>
  </si>
  <si>
    <t>PT-WZM</t>
  </si>
  <si>
    <t>120042</t>
  </si>
  <si>
    <t>N229AS</t>
  </si>
  <si>
    <t>Bombardier Services Corp</t>
  </si>
  <si>
    <t>120043</t>
  </si>
  <si>
    <t>PT-WRQ</t>
  </si>
  <si>
    <t>Embraer Finance Ltd</t>
  </si>
  <si>
    <t>120044</t>
  </si>
  <si>
    <t>PT-FLY</t>
  </si>
  <si>
    <t>META Linhas Aereas</t>
  </si>
  <si>
    <t>120045</t>
  </si>
  <si>
    <t>VH-XUA</t>
  </si>
  <si>
    <t>Skippers Aviation</t>
  </si>
  <si>
    <t>120046</t>
  </si>
  <si>
    <t>SE-LKC</t>
  </si>
  <si>
    <t>Arekiba Ltd</t>
  </si>
  <si>
    <t>120047</t>
  </si>
  <si>
    <t>N235AS</t>
  </si>
  <si>
    <t>120048</t>
  </si>
  <si>
    <t>5N-BIU</t>
  </si>
  <si>
    <t>Iron Aviation LLC</t>
  </si>
  <si>
    <t>120049</t>
  </si>
  <si>
    <t>N236AS</t>
  </si>
  <si>
    <t>120050</t>
  </si>
  <si>
    <t>5N-BIT</t>
  </si>
  <si>
    <t>120051</t>
  </si>
  <si>
    <t>PR-OAN</t>
  </si>
  <si>
    <t>Avianca Brazil</t>
  </si>
  <si>
    <t>120052</t>
  </si>
  <si>
    <t>PT-LXN</t>
  </si>
  <si>
    <t>120053</t>
  </si>
  <si>
    <t>N238AS</t>
  </si>
  <si>
    <t>120054</t>
  </si>
  <si>
    <t>ZS-KLM</t>
  </si>
  <si>
    <t>Sunrise Airways</t>
  </si>
  <si>
    <t>Sahara African Aviation</t>
  </si>
  <si>
    <t>120055</t>
  </si>
  <si>
    <t>120056</t>
  </si>
  <si>
    <t>VH-ASN</t>
  </si>
  <si>
    <t>120057</t>
  </si>
  <si>
    <t>PR-OAO</t>
  </si>
  <si>
    <t>120058</t>
  </si>
  <si>
    <t>N275UE</t>
  </si>
  <si>
    <t>120059</t>
  </si>
  <si>
    <t>N335JS</t>
  </si>
  <si>
    <t>International Airline Support Group Inc</t>
  </si>
  <si>
    <t>120060</t>
  </si>
  <si>
    <t>PR-OAP</t>
  </si>
  <si>
    <t>120061</t>
  </si>
  <si>
    <t>PP-PTA</t>
  </si>
  <si>
    <t>Caprioli Contributions</t>
  </si>
  <si>
    <t>120062</t>
  </si>
  <si>
    <t>D2-EYQ</t>
  </si>
  <si>
    <t>Air 26</t>
  </si>
  <si>
    <t>Valleysoft Technologias de Informacao SA</t>
  </si>
  <si>
    <t>120063</t>
  </si>
  <si>
    <t>SX-AQI</t>
  </si>
  <si>
    <t>120064</t>
  </si>
  <si>
    <t>PT-WJG</t>
  </si>
  <si>
    <t>120065</t>
  </si>
  <si>
    <t>N241AS</t>
  </si>
  <si>
    <t>120066</t>
  </si>
  <si>
    <t>120067</t>
  </si>
  <si>
    <t>YV-100C</t>
  </si>
  <si>
    <t>AVENSA</t>
  </si>
  <si>
    <t>120068</t>
  </si>
  <si>
    <t>PT-MPJ</t>
  </si>
  <si>
    <t>Embraer Netherlands B.V</t>
  </si>
  <si>
    <t>120069</t>
  </si>
  <si>
    <t>N242AS</t>
  </si>
  <si>
    <t>120070</t>
  </si>
  <si>
    <t>PT-WRO</t>
  </si>
  <si>
    <t>120071</t>
  </si>
  <si>
    <t>N71GL</t>
  </si>
  <si>
    <t>120072</t>
  </si>
  <si>
    <t>N243AS</t>
  </si>
  <si>
    <t>120073</t>
  </si>
  <si>
    <t>N244AS</t>
  </si>
  <si>
    <t>Universal Asset Management</t>
  </si>
  <si>
    <t>120074</t>
  </si>
  <si>
    <t>YV2777</t>
  </si>
  <si>
    <t>Albatros Airlines</t>
  </si>
  <si>
    <t>120075</t>
  </si>
  <si>
    <t>N245AS</t>
  </si>
  <si>
    <t>120076</t>
  </si>
  <si>
    <t>PT-WKH</t>
  </si>
  <si>
    <t>Taxi Aereo Capital</t>
  </si>
  <si>
    <t>Aluminal Quimica do Nordeste Ltda</t>
  </si>
  <si>
    <t>120077</t>
  </si>
  <si>
    <t>N33701</t>
  </si>
  <si>
    <t>ExpressJet Airlines (1st)</t>
  </si>
  <si>
    <t>Continental Airlines</t>
  </si>
  <si>
    <t>120078</t>
  </si>
  <si>
    <t>5Y-AXJ</t>
  </si>
  <si>
    <t>African Express Airways</t>
  </si>
  <si>
    <t>Royal Daisy Airlines</t>
  </si>
  <si>
    <t>120079</t>
  </si>
  <si>
    <t>VH-ANQ</t>
  </si>
  <si>
    <t>120080</t>
  </si>
  <si>
    <t>PP-PTB</t>
  </si>
  <si>
    <t>Puma Air Linhas Aereas</t>
  </si>
  <si>
    <t>Henrique Rios Carneiro</t>
  </si>
  <si>
    <t>120081</t>
  </si>
  <si>
    <t>6O-AAD</t>
  </si>
  <si>
    <t>Halla Airlines</t>
  </si>
  <si>
    <t>120082</t>
  </si>
  <si>
    <t>D2-FDO</t>
  </si>
  <si>
    <t>Air Guicango</t>
  </si>
  <si>
    <t>120083</t>
  </si>
  <si>
    <t>ZS-OUY</t>
  </si>
  <si>
    <t>African Airlines Investments</t>
  </si>
  <si>
    <t>120084</t>
  </si>
  <si>
    <t>N12703</t>
  </si>
  <si>
    <t>Everts Air Alaska</t>
  </si>
  <si>
    <t>120085</t>
  </si>
  <si>
    <t>N85GL</t>
  </si>
  <si>
    <t>Aviation Services of America</t>
  </si>
  <si>
    <t>120086</t>
  </si>
  <si>
    <t>120087</t>
  </si>
  <si>
    <t>I-SKYB</t>
  </si>
  <si>
    <t>Skybridge AirOps</t>
  </si>
  <si>
    <t>Sconosciuto</t>
  </si>
  <si>
    <t>120088</t>
  </si>
  <si>
    <t>HC-CDM</t>
  </si>
  <si>
    <t>SAEREO</t>
  </si>
  <si>
    <t>120089</t>
  </si>
  <si>
    <t>120090</t>
  </si>
  <si>
    <t>PH-BRM</t>
  </si>
  <si>
    <t>Metropolis</t>
  </si>
  <si>
    <t>120091</t>
  </si>
  <si>
    <t>PH-XLB</t>
  </si>
  <si>
    <t>AIM Group</t>
  </si>
  <si>
    <t>120092</t>
  </si>
  <si>
    <t>EC-JKH</t>
  </si>
  <si>
    <t>120093</t>
  </si>
  <si>
    <t>N24706</t>
  </si>
  <si>
    <t>120094</t>
  </si>
  <si>
    <t>PT-SLC</t>
  </si>
  <si>
    <t>120095</t>
  </si>
  <si>
    <t>5N-BJZ</t>
  </si>
  <si>
    <t>Associated Aviation</t>
  </si>
  <si>
    <t>120096</t>
  </si>
  <si>
    <t>N96ZK</t>
  </si>
  <si>
    <t>Sahara African Living Pty</t>
  </si>
  <si>
    <t>120097</t>
  </si>
  <si>
    <t>ZS-SSV</t>
  </si>
  <si>
    <t>Runway Asset Managment (Pty)</t>
  </si>
  <si>
    <t>120098</t>
  </si>
  <si>
    <t>ZS-CAB</t>
  </si>
  <si>
    <t>Charlie Alpha Bravo Aircraft Pty</t>
  </si>
  <si>
    <t>120099</t>
  </si>
  <si>
    <t>F-GTSN</t>
  </si>
  <si>
    <t>HOP!-Regional</t>
  </si>
  <si>
    <t>120100</t>
  </si>
  <si>
    <t>N246AS</t>
  </si>
  <si>
    <t>UAS Transervices Inc</t>
  </si>
  <si>
    <t>120101</t>
  </si>
  <si>
    <t>120102</t>
  </si>
  <si>
    <t>D2-EZZ</t>
  </si>
  <si>
    <t>120103</t>
  </si>
  <si>
    <t>6V-AIP</t>
  </si>
  <si>
    <t>Groupe Transair</t>
  </si>
  <si>
    <t>120104</t>
  </si>
  <si>
    <t>HA-FAN</t>
  </si>
  <si>
    <t>Karhu Aero</t>
  </si>
  <si>
    <t>BASe Airlines</t>
  </si>
  <si>
    <t>120105</t>
  </si>
  <si>
    <t>N1105G</t>
  </si>
  <si>
    <t>120106</t>
  </si>
  <si>
    <t>120107</t>
  </si>
  <si>
    <t>120108</t>
  </si>
  <si>
    <t>N465PA</t>
  </si>
  <si>
    <t>Phoenix Air Group</t>
  </si>
  <si>
    <t>120109</t>
  </si>
  <si>
    <t>5N-TUE</t>
  </si>
  <si>
    <t>Capital Airlines (Nigeria)</t>
  </si>
  <si>
    <t>120110</t>
  </si>
  <si>
    <t>N1110J</t>
  </si>
  <si>
    <t>120111</t>
  </si>
  <si>
    <t>N120HL</t>
  </si>
  <si>
    <t>Freight Runners Express</t>
  </si>
  <si>
    <t>Hammer Aircraft Leasing LLC</t>
  </si>
  <si>
    <t>120112</t>
  </si>
  <si>
    <t>F-GIVK</t>
  </si>
  <si>
    <t>Acti Bail SA</t>
  </si>
  <si>
    <t>120113</t>
  </si>
  <si>
    <t>N247AS</t>
  </si>
  <si>
    <t>120114</t>
  </si>
  <si>
    <t>N15713</t>
  </si>
  <si>
    <t>120115</t>
  </si>
  <si>
    <t>VH-XUE</t>
  </si>
  <si>
    <t>120116</t>
  </si>
  <si>
    <t>VH-ANB</t>
  </si>
  <si>
    <t>120117</t>
  </si>
  <si>
    <t>N510KT</t>
  </si>
  <si>
    <t>United Aero Solutions Inc</t>
  </si>
  <si>
    <t>120118</t>
  </si>
  <si>
    <t>PR-PSD</t>
  </si>
  <si>
    <t>VoePass</t>
  </si>
  <si>
    <t>120119</t>
  </si>
  <si>
    <t>PR-GSA</t>
  </si>
  <si>
    <t>GENSA</t>
  </si>
  <si>
    <t>Santoair Ltd</t>
  </si>
  <si>
    <t>120120</t>
  </si>
  <si>
    <t>5N-CCE</t>
  </si>
  <si>
    <t>120121</t>
  </si>
  <si>
    <t>5Y-CEI</t>
  </si>
  <si>
    <t>Air Traffic Nairobi</t>
  </si>
  <si>
    <t>HH Logistic ApS</t>
  </si>
  <si>
    <t>120122</t>
  </si>
  <si>
    <t>N256AS</t>
  </si>
  <si>
    <t>120123</t>
  </si>
  <si>
    <t>HA-FAI</t>
  </si>
  <si>
    <t>120124</t>
  </si>
  <si>
    <t>N282UE</t>
  </si>
  <si>
    <t>120125</t>
  </si>
  <si>
    <t>RA-02851</t>
  </si>
  <si>
    <t>Moskva Air Company</t>
  </si>
  <si>
    <t>120126</t>
  </si>
  <si>
    <t>N257AS</t>
  </si>
  <si>
    <t>120127</t>
  </si>
  <si>
    <t>PR-GSB</t>
  </si>
  <si>
    <t>120128</t>
  </si>
  <si>
    <t>RA-02852</t>
  </si>
  <si>
    <t>120129</t>
  </si>
  <si>
    <t>3D-JGL</t>
  </si>
  <si>
    <t>Magellan Aviation Group</t>
  </si>
  <si>
    <t>Magellan Aviation Services Ltd</t>
  </si>
  <si>
    <t>120130</t>
  </si>
  <si>
    <t>YV2814</t>
  </si>
  <si>
    <t>120131</t>
  </si>
  <si>
    <t>N258AS</t>
  </si>
  <si>
    <t>120132</t>
  </si>
  <si>
    <t>N260AS</t>
  </si>
  <si>
    <t>120133</t>
  </si>
  <si>
    <t>N366AS</t>
  </si>
  <si>
    <t>Starlink Aviation</t>
  </si>
  <si>
    <t>120134</t>
  </si>
  <si>
    <t>N130AM</t>
  </si>
  <si>
    <t>120135</t>
  </si>
  <si>
    <t>VH-ANZ</t>
  </si>
  <si>
    <t>120136</t>
  </si>
  <si>
    <t>RA-02854</t>
  </si>
  <si>
    <t>120137</t>
  </si>
  <si>
    <t>ZS-POE</t>
  </si>
  <si>
    <t>National Airways Corporation</t>
  </si>
  <si>
    <t>120138</t>
  </si>
  <si>
    <t>120139</t>
  </si>
  <si>
    <t>C9-AUQ</t>
  </si>
  <si>
    <t>120140</t>
  </si>
  <si>
    <t>VH-XUD</t>
  </si>
  <si>
    <t>120141</t>
  </si>
  <si>
    <t>N261AS</t>
  </si>
  <si>
    <t>120142</t>
  </si>
  <si>
    <t>N17720</t>
  </si>
  <si>
    <t>120143</t>
  </si>
  <si>
    <t>N22BD</t>
  </si>
  <si>
    <t>Bill Davis Racing Inc</t>
  </si>
  <si>
    <t>120144</t>
  </si>
  <si>
    <t>PT-OZM</t>
  </si>
  <si>
    <t>Pantanal Linhas Aereas</t>
  </si>
  <si>
    <t>Air Finair Corp</t>
  </si>
  <si>
    <t>120145</t>
  </si>
  <si>
    <t>D2-EYV</t>
  </si>
  <si>
    <t>120146</t>
  </si>
  <si>
    <t>D2-EYP</t>
  </si>
  <si>
    <t>120147</t>
  </si>
  <si>
    <t>N859BE</t>
  </si>
  <si>
    <t>Blue Eagle Airways Inc</t>
  </si>
  <si>
    <t>120148</t>
  </si>
  <si>
    <t>ZS-PCG</t>
  </si>
  <si>
    <t>120149</t>
  </si>
  <si>
    <t>D6-HUA</t>
  </si>
  <si>
    <t>Int'Air Iles</t>
  </si>
  <si>
    <t>AELIS Group</t>
  </si>
  <si>
    <t>120150</t>
  </si>
  <si>
    <t>YV2776</t>
  </si>
  <si>
    <t>120151</t>
  </si>
  <si>
    <t>5Y-OAL</t>
  </si>
  <si>
    <t>Global Airlift Ltd</t>
  </si>
  <si>
    <t>AirTrade International</t>
  </si>
  <si>
    <t>120152</t>
  </si>
  <si>
    <t>VH-YEG</t>
  </si>
  <si>
    <t>Darwin Aviation Services Pty Ltd</t>
  </si>
  <si>
    <t>120153</t>
  </si>
  <si>
    <t>VH-DIL</t>
  </si>
  <si>
    <t>120154</t>
  </si>
  <si>
    <t>ZS-SRI</t>
  </si>
  <si>
    <t>120155</t>
  </si>
  <si>
    <t>VH-ANK</t>
  </si>
  <si>
    <t>120156</t>
  </si>
  <si>
    <t>5Y-FAE</t>
  </si>
  <si>
    <t>Freedom Airline Express</t>
  </si>
  <si>
    <t>120157</t>
  </si>
  <si>
    <t>N263AS</t>
  </si>
  <si>
    <t>120158</t>
  </si>
  <si>
    <t>SX-AQE</t>
  </si>
  <si>
    <t>120159</t>
  </si>
  <si>
    <t>N159A</t>
  </si>
  <si>
    <t>120160</t>
  </si>
  <si>
    <t>N405PA</t>
  </si>
  <si>
    <t>Phoenix EM120 LLC</t>
  </si>
  <si>
    <t>120161</t>
  </si>
  <si>
    <t>5H-UNT</t>
  </si>
  <si>
    <t>Unity Air Zanzibar</t>
  </si>
  <si>
    <t>120162</t>
  </si>
  <si>
    <t>TR-</t>
  </si>
  <si>
    <t>Transfair</t>
  </si>
  <si>
    <t>120163</t>
  </si>
  <si>
    <t>VH-ANJ</t>
  </si>
  <si>
    <t>120164</t>
  </si>
  <si>
    <t>N120AX</t>
  </si>
  <si>
    <t>ACE Air Cargo</t>
  </si>
  <si>
    <t>120165</t>
  </si>
  <si>
    <t>D2-EYN</t>
  </si>
  <si>
    <t>120166</t>
  </si>
  <si>
    <t>N47722</t>
  </si>
  <si>
    <t>120167</t>
  </si>
  <si>
    <t>PT-MFB</t>
  </si>
  <si>
    <t>120168</t>
  </si>
  <si>
    <t>EC-HTS</t>
  </si>
  <si>
    <t>Aroleasing EFC SA</t>
  </si>
  <si>
    <t>120169</t>
  </si>
  <si>
    <t>N16723</t>
  </si>
  <si>
    <t>120170</t>
  </si>
  <si>
    <t>N265AS</t>
  </si>
  <si>
    <t>120171</t>
  </si>
  <si>
    <t>6O-AAB</t>
  </si>
  <si>
    <t>120172</t>
  </si>
  <si>
    <t>N365AS</t>
  </si>
  <si>
    <t>120173</t>
  </si>
  <si>
    <t>N15725</t>
  </si>
  <si>
    <t>120174</t>
  </si>
  <si>
    <t>5N-BJY</t>
  </si>
  <si>
    <t>120175</t>
  </si>
  <si>
    <t>D2-FET</t>
  </si>
  <si>
    <t>Airjet Angola</t>
  </si>
  <si>
    <t>120176</t>
  </si>
  <si>
    <t>HA-FAL</t>
  </si>
  <si>
    <t>120177</t>
  </si>
  <si>
    <t>N22727</t>
  </si>
  <si>
    <t>120178</t>
  </si>
  <si>
    <t>N716BC</t>
  </si>
  <si>
    <t>120179</t>
  </si>
  <si>
    <t>N179CA</t>
  </si>
  <si>
    <t>120180</t>
  </si>
  <si>
    <t>N180YV</t>
  </si>
  <si>
    <t>NTE Aviation Management LLC</t>
  </si>
  <si>
    <t>120181</t>
  </si>
  <si>
    <t>VH-XUB</t>
  </si>
  <si>
    <t>120182</t>
  </si>
  <si>
    <t>N707TG</t>
  </si>
  <si>
    <t>Berry Aviation</t>
  </si>
  <si>
    <t>120183</t>
  </si>
  <si>
    <t>PP-ISG</t>
  </si>
  <si>
    <t>120184</t>
  </si>
  <si>
    <t>TR-NRT</t>
  </si>
  <si>
    <t>SCD Aviation</t>
  </si>
  <si>
    <t>120185</t>
  </si>
  <si>
    <t>N16729</t>
  </si>
  <si>
    <t>120186</t>
  </si>
  <si>
    <t>ZS-SOB</t>
  </si>
  <si>
    <t>120187</t>
  </si>
  <si>
    <t>N15730</t>
  </si>
  <si>
    <t>120188</t>
  </si>
  <si>
    <t>N266AS</t>
  </si>
  <si>
    <t>Triangle Aviation RDD LLC</t>
  </si>
  <si>
    <t>120189</t>
  </si>
  <si>
    <t>N189CA</t>
  </si>
  <si>
    <t>120190</t>
  </si>
  <si>
    <t>N460PA</t>
  </si>
  <si>
    <t>120191</t>
  </si>
  <si>
    <t>5N-BLN</t>
  </si>
  <si>
    <t>Mediterranean Global Link Ltd</t>
  </si>
  <si>
    <t>120192</t>
  </si>
  <si>
    <t>PT-SRF</t>
  </si>
  <si>
    <t>120193</t>
  </si>
  <si>
    <t>N193YV</t>
  </si>
  <si>
    <t>BAI Bayview Aviation LLC</t>
  </si>
  <si>
    <t>Wai Lynx</t>
  </si>
  <si>
    <t>120194</t>
  </si>
  <si>
    <t>5Y-FAU</t>
  </si>
  <si>
    <t>120195</t>
  </si>
  <si>
    <t>N410PA</t>
  </si>
  <si>
    <t>120196</t>
  </si>
  <si>
    <t>5H-FHM</t>
  </si>
  <si>
    <t>Flightlink</t>
  </si>
  <si>
    <t>120197</t>
  </si>
  <si>
    <t>N651CT</t>
  </si>
  <si>
    <t>120198</t>
  </si>
  <si>
    <t>N650CT</t>
  </si>
  <si>
    <t>120199</t>
  </si>
  <si>
    <t>D2-EZC</t>
  </si>
  <si>
    <t>120200</t>
  </si>
  <si>
    <t>C9-AUU</t>
  </si>
  <si>
    <t>120201</t>
  </si>
  <si>
    <t>N201YW</t>
  </si>
  <si>
    <t>120202</t>
  </si>
  <si>
    <t>N268AS</t>
  </si>
  <si>
    <t>Springfield Aircraft Charter</t>
  </si>
  <si>
    <t>120203</t>
  </si>
  <si>
    <t>VH-ANN</t>
  </si>
  <si>
    <t>120204</t>
  </si>
  <si>
    <t>PT-MFA</t>
  </si>
  <si>
    <t>120205</t>
  </si>
  <si>
    <t>VQ-BBX</t>
  </si>
  <si>
    <t>RusLine</t>
  </si>
  <si>
    <t>Koltsovo Airport</t>
  </si>
  <si>
    <t>120206</t>
  </si>
  <si>
    <t>PT-MFC</t>
  </si>
  <si>
    <t>120207</t>
  </si>
  <si>
    <t>VH-XUF</t>
  </si>
  <si>
    <t>120208</t>
  </si>
  <si>
    <t>VH-XUC</t>
  </si>
  <si>
    <t>120209</t>
  </si>
  <si>
    <t>TN-AIJ</t>
  </si>
  <si>
    <t>120210</t>
  </si>
  <si>
    <t>D2-EYO</t>
  </si>
  <si>
    <t>120211</t>
  </si>
  <si>
    <t>N241CA</t>
  </si>
  <si>
    <t>BCA Customer Finance</t>
  </si>
  <si>
    <t>120212</t>
  </si>
  <si>
    <t>D2-FFZ</t>
  </si>
  <si>
    <t>120213</t>
  </si>
  <si>
    <t>TR-LIT</t>
  </si>
  <si>
    <t>SK Air Sarl</t>
  </si>
  <si>
    <t>120214</t>
  </si>
  <si>
    <t>ZS-TLK</t>
  </si>
  <si>
    <t>120215</t>
  </si>
  <si>
    <t>5Y-FAR</t>
  </si>
  <si>
    <t>120216</t>
  </si>
  <si>
    <t>N216YV</t>
  </si>
  <si>
    <t>120217</t>
  </si>
  <si>
    <t>N244CA</t>
  </si>
  <si>
    <t>Magellan Aircraft Services LLLP</t>
  </si>
  <si>
    <t>120218</t>
  </si>
  <si>
    <t>N270AS</t>
  </si>
  <si>
    <t>120219</t>
  </si>
  <si>
    <t>PP-ISA</t>
  </si>
  <si>
    <t>Interbrasil STAR</t>
  </si>
  <si>
    <t>120220</t>
  </si>
  <si>
    <t>PP-ISF</t>
  </si>
  <si>
    <t>120221</t>
  </si>
  <si>
    <t>N221YV</t>
  </si>
  <si>
    <t>120222</t>
  </si>
  <si>
    <t>N273AS</t>
  </si>
  <si>
    <t>120223</t>
  </si>
  <si>
    <t>ER-EMA</t>
  </si>
  <si>
    <t>Tandem Aero</t>
  </si>
  <si>
    <t>120224</t>
  </si>
  <si>
    <t>N281AS</t>
  </si>
  <si>
    <t>120225</t>
  </si>
  <si>
    <t>N247CA</t>
  </si>
  <si>
    <t>120226</t>
  </si>
  <si>
    <t>N282AS</t>
  </si>
  <si>
    <t>120227</t>
  </si>
  <si>
    <t>HC-CEM</t>
  </si>
  <si>
    <t>120228</t>
  </si>
  <si>
    <t>ZS-</t>
  </si>
  <si>
    <t>120229</t>
  </si>
  <si>
    <t>N274AS</t>
  </si>
  <si>
    <t>120230</t>
  </si>
  <si>
    <t>ZS-OTD</t>
  </si>
  <si>
    <t>Oscar Tango Delta (Pty) Ltd</t>
  </si>
  <si>
    <t>120231</t>
  </si>
  <si>
    <t>4L-ESA</t>
  </si>
  <si>
    <t>Ak-Air Georgia</t>
  </si>
  <si>
    <t>120232</t>
  </si>
  <si>
    <t>PP-ISB</t>
  </si>
  <si>
    <t>ATM Manutencao de Aeronaves e Turbinas</t>
  </si>
  <si>
    <t>120232X</t>
  </si>
  <si>
    <t>F-</t>
  </si>
  <si>
    <t>120233</t>
  </si>
  <si>
    <t>N254CA</t>
  </si>
  <si>
    <t>120234</t>
  </si>
  <si>
    <t>N275AS</t>
  </si>
  <si>
    <t>120235</t>
  </si>
  <si>
    <t>D2-FFP</t>
  </si>
  <si>
    <t>120236</t>
  </si>
  <si>
    <t>N283AS</t>
  </si>
  <si>
    <t>120237</t>
  </si>
  <si>
    <t>N199SW</t>
  </si>
  <si>
    <t>120238</t>
  </si>
  <si>
    <t>N255CA</t>
  </si>
  <si>
    <t>120239</t>
  </si>
  <si>
    <t>HI1079</t>
  </si>
  <si>
    <t>Servicios Aereos Geca SA</t>
  </si>
  <si>
    <t>120240</t>
  </si>
  <si>
    <t>RA-02856</t>
  </si>
  <si>
    <t>120241</t>
  </si>
  <si>
    <t>PT-STN</t>
  </si>
  <si>
    <t>120242</t>
  </si>
  <si>
    <t>D2-FFE</t>
  </si>
  <si>
    <t>Ango-Informa Lda</t>
  </si>
  <si>
    <t>120243</t>
  </si>
  <si>
    <t>N653CT</t>
  </si>
  <si>
    <t>120244</t>
  </si>
  <si>
    <t>D2-FFU</t>
  </si>
  <si>
    <t>120245</t>
  </si>
  <si>
    <t>ZS-PYO</t>
  </si>
  <si>
    <t>La Nationale</t>
  </si>
  <si>
    <t>Verifly</t>
  </si>
  <si>
    <t>Camwood Trading 530 CC</t>
  </si>
  <si>
    <t>120246</t>
  </si>
  <si>
    <t>PP-ISE</t>
  </si>
  <si>
    <t>120247</t>
  </si>
  <si>
    <t>5Y-FAM</t>
  </si>
  <si>
    <t>120248</t>
  </si>
  <si>
    <t>N257CA</t>
  </si>
  <si>
    <t>The Mouritzen Family Trust</t>
  </si>
  <si>
    <t>120249</t>
  </si>
  <si>
    <t>N284AS</t>
  </si>
  <si>
    <t>120250</t>
  </si>
  <si>
    <t>PR-MDP</t>
  </si>
  <si>
    <t>Air Minas</t>
  </si>
  <si>
    <t>120251</t>
  </si>
  <si>
    <t>N654CT</t>
  </si>
  <si>
    <t>120252</t>
  </si>
  <si>
    <t>C9-MEJ</t>
  </si>
  <si>
    <t>120253</t>
  </si>
  <si>
    <t>TT-DAG</t>
  </si>
  <si>
    <t>RJM Aviation</t>
  </si>
  <si>
    <t>Thierry Miallier</t>
  </si>
  <si>
    <t>120254</t>
  </si>
  <si>
    <t>ZS-OKT</t>
  </si>
  <si>
    <t>Plane Easy Leasing Pty Ltd</t>
  </si>
  <si>
    <t>120255</t>
  </si>
  <si>
    <t>ZS-AAD</t>
  </si>
  <si>
    <t>Crossbow Aircraft Group</t>
  </si>
  <si>
    <t>120256</t>
  </si>
  <si>
    <t>N264CA</t>
  </si>
  <si>
    <t>120257</t>
  </si>
  <si>
    <t>N265CA</t>
  </si>
  <si>
    <t>Comair (USA)</t>
  </si>
  <si>
    <t>120258</t>
  </si>
  <si>
    <t>N266CA</t>
  </si>
  <si>
    <t>120259</t>
  </si>
  <si>
    <t>5Y-AXO</t>
  </si>
  <si>
    <t>120260</t>
  </si>
  <si>
    <t>ZS-PBT</t>
  </si>
  <si>
    <t>120261</t>
  </si>
  <si>
    <t>5Y-FWG</t>
  </si>
  <si>
    <t>R Komor</t>
  </si>
  <si>
    <t>Eaton Bell Ltd</t>
  </si>
  <si>
    <t>120262</t>
  </si>
  <si>
    <t>ZS-AAF</t>
  </si>
  <si>
    <t>Alpha Alpha Foxtrot Aircraft Pty Ltd</t>
  </si>
  <si>
    <t>120263</t>
  </si>
  <si>
    <t>N269CA</t>
  </si>
  <si>
    <t>120264</t>
  </si>
  <si>
    <t>9S-GAM</t>
  </si>
  <si>
    <t>Dakota Aviation</t>
  </si>
  <si>
    <t>120265</t>
  </si>
  <si>
    <t>VQ-BBY</t>
  </si>
  <si>
    <t>120266</t>
  </si>
  <si>
    <t>ZS-SOC</t>
  </si>
  <si>
    <t>120267</t>
  </si>
  <si>
    <t>ZS-TJB</t>
  </si>
  <si>
    <t>120268</t>
  </si>
  <si>
    <t>VQ-TVG</t>
  </si>
  <si>
    <t>Deborah C Aharon</t>
  </si>
  <si>
    <t>120269</t>
  </si>
  <si>
    <t>VH-YEI</t>
  </si>
  <si>
    <t>120270</t>
  </si>
  <si>
    <t>N129CZ</t>
  </si>
  <si>
    <t>N129CZ LLC</t>
  </si>
  <si>
    <t>120271</t>
  </si>
  <si>
    <t>N122HL</t>
  </si>
  <si>
    <t>120272</t>
  </si>
  <si>
    <t>XA-OWN</t>
  </si>
  <si>
    <t>Aerolinea Owen</t>
  </si>
  <si>
    <t>120273</t>
  </si>
  <si>
    <t>VQ-TEL</t>
  </si>
  <si>
    <t>Monte Aircraft Leasing</t>
  </si>
  <si>
    <t>MG Caicos Leasing Ltd</t>
  </si>
  <si>
    <t>120274</t>
  </si>
  <si>
    <t>VQ-TMJ</t>
  </si>
  <si>
    <t>120275</t>
  </si>
  <si>
    <t>VQ-TDG</t>
  </si>
  <si>
    <t>Aircraft Investments Ltd</t>
  </si>
  <si>
    <t>120276</t>
  </si>
  <si>
    <t>5Y-SSP</t>
  </si>
  <si>
    <t>Reliance Air Charters</t>
  </si>
  <si>
    <t>120277</t>
  </si>
  <si>
    <t>ZS-ETA</t>
  </si>
  <si>
    <t>120278</t>
  </si>
  <si>
    <t>N504AS</t>
  </si>
  <si>
    <t>120279</t>
  </si>
  <si>
    <t>N505AS</t>
  </si>
  <si>
    <t>120280</t>
  </si>
  <si>
    <t>ZS-TAA</t>
  </si>
  <si>
    <t>TAB Charters</t>
  </si>
  <si>
    <t>120281</t>
  </si>
  <si>
    <t>TT-DEV</t>
  </si>
  <si>
    <t>Royal Airways</t>
  </si>
  <si>
    <t>120281X</t>
  </si>
  <si>
    <t>N215SW</t>
  </si>
  <si>
    <t>SkyWest Airlines</t>
  </si>
  <si>
    <t>120282</t>
  </si>
  <si>
    <t>VQ-TPG</t>
  </si>
  <si>
    <t>120283</t>
  </si>
  <si>
    <t>VQ-TBC</t>
  </si>
  <si>
    <t>120284</t>
  </si>
  <si>
    <t>N124HL</t>
  </si>
  <si>
    <t>120285</t>
  </si>
  <si>
    <t>PR-STZ</t>
  </si>
  <si>
    <t>Clubedez Ltda E Outro  Salvador Producoes Artistic</t>
  </si>
  <si>
    <t>120285X</t>
  </si>
  <si>
    <t>N216SW</t>
  </si>
  <si>
    <t>120286</t>
  </si>
  <si>
    <t>ZS-SAV</t>
  </si>
  <si>
    <t>Awesome Flight Services</t>
  </si>
  <si>
    <t>Awesome Flight Logistics (Pty) Ltd</t>
  </si>
  <si>
    <t>120286X</t>
  </si>
  <si>
    <t>N217SW</t>
  </si>
  <si>
    <t>120287</t>
  </si>
  <si>
    <t>N218SW</t>
  </si>
  <si>
    <t>TAT Leasing Services</t>
  </si>
  <si>
    <t>ICX Corp</t>
  </si>
  <si>
    <t>120287X</t>
  </si>
  <si>
    <t>120288</t>
  </si>
  <si>
    <t>N366DC</t>
  </si>
  <si>
    <t>Key Lime Air</t>
  </si>
  <si>
    <t>CBG LLC</t>
  </si>
  <si>
    <t>120288X</t>
  </si>
  <si>
    <t>N220SW</t>
  </si>
  <si>
    <t>120289</t>
  </si>
  <si>
    <t>N652CT</t>
  </si>
  <si>
    <t>Aviation Management Sales LLC</t>
  </si>
  <si>
    <t>120290</t>
  </si>
  <si>
    <t>N125CZ</t>
  </si>
  <si>
    <t>N125CZ LLC</t>
  </si>
  <si>
    <t>120290X</t>
  </si>
  <si>
    <t>N219SW</t>
  </si>
  <si>
    <t>120291</t>
  </si>
  <si>
    <t>N223SW</t>
  </si>
  <si>
    <t>AeroVision International LLC</t>
  </si>
  <si>
    <t>AeroVision Engine Services Inc</t>
  </si>
  <si>
    <t>120291X</t>
  </si>
  <si>
    <t>120292</t>
  </si>
  <si>
    <t>5H-AIH</t>
  </si>
  <si>
    <t>120293</t>
  </si>
  <si>
    <t>N293UX</t>
  </si>
  <si>
    <t>120294</t>
  </si>
  <si>
    <t>9J-JMB</t>
  </si>
  <si>
    <t>Mahogany Air</t>
  </si>
  <si>
    <t>120294X</t>
  </si>
  <si>
    <t>N221SW</t>
  </si>
  <si>
    <t>120295</t>
  </si>
  <si>
    <t>5Y-RAC</t>
  </si>
  <si>
    <t>120296</t>
  </si>
  <si>
    <t>ZS-NKE</t>
  </si>
  <si>
    <t>Swift Flite</t>
  </si>
  <si>
    <t>120296X</t>
  </si>
  <si>
    <t>120297</t>
  </si>
  <si>
    <t>N297UX</t>
  </si>
  <si>
    <t>120298</t>
  </si>
  <si>
    <t>N298YV</t>
  </si>
  <si>
    <t>120299</t>
  </si>
  <si>
    <t>ZS-JWD</t>
  </si>
  <si>
    <t>120300</t>
  </si>
  <si>
    <t>PP-ISC</t>
  </si>
  <si>
    <t>120301</t>
  </si>
  <si>
    <t>N301YV</t>
  </si>
  <si>
    <t>120302</t>
  </si>
  <si>
    <t>PP-PSA</t>
  </si>
  <si>
    <t>120303</t>
  </si>
  <si>
    <t>PP-PSB</t>
  </si>
  <si>
    <t>Jose Luiz Felicio</t>
  </si>
  <si>
    <t>120304</t>
  </si>
  <si>
    <t>VQ-BCL</t>
  </si>
  <si>
    <t>120305</t>
  </si>
  <si>
    <t>N229SW</t>
  </si>
  <si>
    <t>120306</t>
  </si>
  <si>
    <t>N597M</t>
  </si>
  <si>
    <t>Team Aero LLC</t>
  </si>
  <si>
    <t>120306X</t>
  </si>
  <si>
    <t>N232SW</t>
  </si>
  <si>
    <t>120307</t>
  </si>
  <si>
    <t>N233SW</t>
  </si>
  <si>
    <t>120307X</t>
  </si>
  <si>
    <t>120308</t>
  </si>
  <si>
    <t>N126CZ</t>
  </si>
  <si>
    <t>N126CZ LLC</t>
  </si>
  <si>
    <t>120309</t>
  </si>
  <si>
    <t>120310</t>
  </si>
  <si>
    <t>N235SW</t>
  </si>
  <si>
    <t>120311</t>
  </si>
  <si>
    <t>120312</t>
  </si>
  <si>
    <t>VQ-TEG</t>
  </si>
  <si>
    <t>120313</t>
  </si>
  <si>
    <t>120314</t>
  </si>
  <si>
    <t>6O-FAV</t>
  </si>
  <si>
    <t>120315</t>
  </si>
  <si>
    <t>120316</t>
  </si>
  <si>
    <t>ZS-SJB</t>
  </si>
  <si>
    <t>120317</t>
  </si>
  <si>
    <t>N290SW</t>
  </si>
  <si>
    <t>120318</t>
  </si>
  <si>
    <t>N291SW</t>
  </si>
  <si>
    <t>120319</t>
  </si>
  <si>
    <t>N292SW</t>
  </si>
  <si>
    <t>120320</t>
  </si>
  <si>
    <t>N293SW</t>
  </si>
  <si>
    <t>120321</t>
  </si>
  <si>
    <t>VQ-TRG</t>
  </si>
  <si>
    <t>JAHN294SW LLC</t>
  </si>
  <si>
    <t>120322</t>
  </si>
  <si>
    <t>N295SW</t>
  </si>
  <si>
    <t>120323</t>
  </si>
  <si>
    <t>PT-SXP</t>
  </si>
  <si>
    <t>120324</t>
  </si>
  <si>
    <t>120325</t>
  </si>
  <si>
    <t>5H-FLM</t>
  </si>
  <si>
    <t>Sinbard Air</t>
  </si>
  <si>
    <t>120326</t>
  </si>
  <si>
    <t>5H-KJS</t>
  </si>
  <si>
    <t>As Salaam Air</t>
  </si>
  <si>
    <t>120327</t>
  </si>
  <si>
    <t>N297SW</t>
  </si>
  <si>
    <t>120328</t>
  </si>
  <si>
    <t>N298SW</t>
  </si>
  <si>
    <t>Professional Aviation Associates Inc</t>
  </si>
  <si>
    <t>120329</t>
  </si>
  <si>
    <t>N299SW</t>
  </si>
  <si>
    <t>CD Aviation Services</t>
  </si>
  <si>
    <t>120330</t>
  </si>
  <si>
    <t>XA-JVT</t>
  </si>
  <si>
    <t>Calafia Airlines</t>
  </si>
  <si>
    <t>120331</t>
  </si>
  <si>
    <t>120332</t>
  </si>
  <si>
    <t>120333</t>
  </si>
  <si>
    <t>120334</t>
  </si>
  <si>
    <t>N560SW</t>
  </si>
  <si>
    <t>JAHN560SW LLC</t>
  </si>
  <si>
    <t>120335</t>
  </si>
  <si>
    <t>N561SW</t>
  </si>
  <si>
    <t>120336</t>
  </si>
  <si>
    <t>5Y-CGT</t>
  </si>
  <si>
    <t>120337</t>
  </si>
  <si>
    <t>120338</t>
  </si>
  <si>
    <t>ZS-TMB</t>
  </si>
  <si>
    <t>120339</t>
  </si>
  <si>
    <t>N564SW</t>
  </si>
  <si>
    <t>120340</t>
  </si>
  <si>
    <t>5H-KIH</t>
  </si>
  <si>
    <t>120341</t>
  </si>
  <si>
    <t>N566SW</t>
  </si>
  <si>
    <t>JAHN566SW LLC</t>
  </si>
  <si>
    <t>120342</t>
  </si>
  <si>
    <t>N567SW</t>
  </si>
  <si>
    <t>JAHN567SW LLC</t>
  </si>
  <si>
    <t>120343</t>
  </si>
  <si>
    <t>N568SW</t>
  </si>
  <si>
    <t>120344</t>
  </si>
  <si>
    <t>5H-IHN</t>
  </si>
  <si>
    <t>120345</t>
  </si>
  <si>
    <t>XA-HRV</t>
  </si>
  <si>
    <t>120346</t>
  </si>
  <si>
    <t>N578SW</t>
  </si>
  <si>
    <t>JAHN641BC LLC</t>
  </si>
  <si>
    <t>120347</t>
  </si>
  <si>
    <t>9J-MGY</t>
  </si>
  <si>
    <t>120348</t>
  </si>
  <si>
    <t>N580SW</t>
  </si>
  <si>
    <t>120349</t>
  </si>
  <si>
    <t>VQ-TCP</t>
  </si>
  <si>
    <t>120350</t>
  </si>
  <si>
    <t>N121CZ</t>
  </si>
  <si>
    <t>N121CZ LLC</t>
  </si>
  <si>
    <t>120351</t>
  </si>
  <si>
    <t>N128HL</t>
  </si>
  <si>
    <t>120352</t>
  </si>
  <si>
    <t>N584SW</t>
  </si>
  <si>
    <t>120353</t>
  </si>
  <si>
    <t>N127CZ</t>
  </si>
  <si>
    <t>N127CZ LLC</t>
  </si>
  <si>
    <t>120354</t>
  </si>
  <si>
    <t>N586SW</t>
  </si>
  <si>
    <t>120355</t>
  </si>
  <si>
    <t>120356</t>
  </si>
  <si>
    <t>120357</t>
  </si>
  <si>
    <t>120357X</t>
  </si>
  <si>
    <t>T-500</t>
  </si>
  <si>
    <t>120358</t>
  </si>
  <si>
    <t>5H-MJH</t>
  </si>
  <si>
    <t>120359</t>
  </si>
  <si>
    <t>Simportex</t>
  </si>
  <si>
    <t>120359X</t>
  </si>
  <si>
    <t>FAC1178</t>
  </si>
  <si>
    <t>Satena</t>
  </si>
  <si>
    <t>9C001</t>
  </si>
  <si>
    <t>Cascade Airways</t>
  </si>
  <si>
    <t>9C002</t>
  </si>
  <si>
    <t>9C003</t>
  </si>
  <si>
    <t>9C004</t>
  </si>
  <si>
    <t>9W001</t>
  </si>
  <si>
    <t>Trans Wyoming Airways</t>
  </si>
  <si>
    <t>9W002</t>
  </si>
  <si>
    <t>AE401</t>
  </si>
  <si>
    <t>Aero Latin</t>
  </si>
  <si>
    <t>AE402</t>
  </si>
  <si>
    <t>AE403</t>
  </si>
  <si>
    <t>AE404</t>
  </si>
  <si>
    <t>AIF01</t>
  </si>
  <si>
    <t>Talaif</t>
  </si>
  <si>
    <t>AIF02</t>
  </si>
  <si>
    <t>AIF03</t>
  </si>
  <si>
    <t>ASE12001</t>
  </si>
  <si>
    <t>ASE12002</t>
  </si>
  <si>
    <t>ASE12003</t>
  </si>
  <si>
    <t>ASE12004</t>
  </si>
  <si>
    <t>ASE12005</t>
  </si>
  <si>
    <t>ATK01</t>
  </si>
  <si>
    <t>ATK02</t>
  </si>
  <si>
    <t>CSK01</t>
  </si>
  <si>
    <t>ZS-MET</t>
  </si>
  <si>
    <t>Ciskei Air Transport</t>
  </si>
  <si>
    <t>CSK02</t>
  </si>
  <si>
    <t>ZS-MEU</t>
  </si>
  <si>
    <t>CSK03</t>
  </si>
  <si>
    <t>ZS-MEV</t>
  </si>
  <si>
    <t>DW13</t>
  </si>
  <si>
    <t>D-CEMN</t>
  </si>
  <si>
    <t>Lufthansa CityLine</t>
  </si>
  <si>
    <t>DW14</t>
  </si>
  <si>
    <t>D-CEMM</t>
  </si>
  <si>
    <t>DW15</t>
  </si>
  <si>
    <t>DW16</t>
  </si>
  <si>
    <t>DW17</t>
  </si>
  <si>
    <t>DW18</t>
  </si>
  <si>
    <t>DW19</t>
  </si>
  <si>
    <t>DW20</t>
  </si>
  <si>
    <t>EB001</t>
  </si>
  <si>
    <t>Pennsylvania Airlines</t>
  </si>
  <si>
    <t>EB002</t>
  </si>
  <si>
    <t>EK001</t>
  </si>
  <si>
    <t>Wings Australia</t>
  </si>
  <si>
    <t>EK002</t>
  </si>
  <si>
    <t>EQA01</t>
  </si>
  <si>
    <t>Quaembra</t>
  </si>
  <si>
    <t>EQA02</t>
  </si>
  <si>
    <t>EQA03</t>
  </si>
  <si>
    <t>EQA04</t>
  </si>
  <si>
    <t>EV62</t>
  </si>
  <si>
    <t>EV63</t>
  </si>
  <si>
    <t>EV64</t>
  </si>
  <si>
    <t>EV65</t>
  </si>
  <si>
    <t>EV66</t>
  </si>
  <si>
    <t>EV67</t>
  </si>
  <si>
    <t>EV68</t>
  </si>
  <si>
    <t>EV69</t>
  </si>
  <si>
    <t>EV70</t>
  </si>
  <si>
    <t>EV71</t>
  </si>
  <si>
    <t>EV72</t>
  </si>
  <si>
    <t>EV73</t>
  </si>
  <si>
    <t>EV74</t>
  </si>
  <si>
    <t>EV75</t>
  </si>
  <si>
    <t>EV76</t>
  </si>
  <si>
    <t>EXZ05</t>
  </si>
  <si>
    <t>Air Exel</t>
  </si>
  <si>
    <t>Esquel Industries Ltd</t>
  </si>
  <si>
    <t>EXZ06</t>
  </si>
  <si>
    <t>EXZ07</t>
  </si>
  <si>
    <t>EXZ08</t>
  </si>
  <si>
    <t>EXZ09</t>
  </si>
  <si>
    <t>EXZ10</t>
  </si>
  <si>
    <t>EZ001</t>
  </si>
  <si>
    <t>EZ002</t>
  </si>
  <si>
    <t>FC001</t>
  </si>
  <si>
    <t>Fairflight Charters</t>
  </si>
  <si>
    <t>FC002</t>
  </si>
  <si>
    <t>FC003</t>
  </si>
  <si>
    <t>FC004</t>
  </si>
  <si>
    <t>FC005</t>
  </si>
  <si>
    <t>FTK01</t>
  </si>
  <si>
    <t>Air Atlantique (France)</t>
  </si>
  <si>
    <t>FU011</t>
  </si>
  <si>
    <t>GLA07</t>
  </si>
  <si>
    <t>Great Lakes Airlines</t>
  </si>
  <si>
    <t>GLA08</t>
  </si>
  <si>
    <t>GLA09</t>
  </si>
  <si>
    <t>GLA10</t>
  </si>
  <si>
    <t>GLA11</t>
  </si>
  <si>
    <t>GLA12</t>
  </si>
  <si>
    <t>GLA13</t>
  </si>
  <si>
    <t>GLA14</t>
  </si>
  <si>
    <t>GLA15</t>
  </si>
  <si>
    <t>GLA16</t>
  </si>
  <si>
    <t>GLA17</t>
  </si>
  <si>
    <t>GLA18</t>
  </si>
  <si>
    <t>GLA19</t>
  </si>
  <si>
    <t>GLA20</t>
  </si>
  <si>
    <t>GLA311</t>
  </si>
  <si>
    <t>N311UX</t>
  </si>
  <si>
    <t>GVF03</t>
  </si>
  <si>
    <t>Alliance Airlines</t>
  </si>
  <si>
    <t>GVF04</t>
  </si>
  <si>
    <t>GVF1</t>
  </si>
  <si>
    <t>GVF2</t>
  </si>
  <si>
    <t>GVF3</t>
  </si>
  <si>
    <t>GVF4</t>
  </si>
  <si>
    <t>HAL01</t>
  </si>
  <si>
    <t>Holland Aero Lines</t>
  </si>
  <si>
    <t>HAL02</t>
  </si>
  <si>
    <t>HAL03</t>
  </si>
  <si>
    <t>HAL04</t>
  </si>
  <si>
    <t>HY001</t>
  </si>
  <si>
    <t>Metro Airlines</t>
  </si>
  <si>
    <t>HY002</t>
  </si>
  <si>
    <t>HY003</t>
  </si>
  <si>
    <t>HY004</t>
  </si>
  <si>
    <t>HY005</t>
  </si>
  <si>
    <t>IJ003</t>
  </si>
  <si>
    <t>Alsavia</t>
  </si>
  <si>
    <t>TAT European Airlines</t>
  </si>
  <si>
    <t>IJ004</t>
  </si>
  <si>
    <t>JR001</t>
  </si>
  <si>
    <t>American Central Airlines</t>
  </si>
  <si>
    <t>JR002</t>
  </si>
  <si>
    <t>JR003</t>
  </si>
  <si>
    <t>JR004</t>
  </si>
  <si>
    <t>KC001</t>
  </si>
  <si>
    <t>AeroMech</t>
  </si>
  <si>
    <t>KC002</t>
  </si>
  <si>
    <t>KC003</t>
  </si>
  <si>
    <t>KC004</t>
  </si>
  <si>
    <t>KC005</t>
  </si>
  <si>
    <t>KC006</t>
  </si>
  <si>
    <t>LG004</t>
  </si>
  <si>
    <t>LG005</t>
  </si>
  <si>
    <t>NAT01</t>
  </si>
  <si>
    <t>National Airways</t>
  </si>
  <si>
    <t>NAT02</t>
  </si>
  <si>
    <t>NSE120001</t>
  </si>
  <si>
    <t>FAC1176</t>
  </si>
  <si>
    <t>NSE120002</t>
  </si>
  <si>
    <t>FAC1177</t>
  </si>
  <si>
    <t>OEL06</t>
  </si>
  <si>
    <t>Canadian Regional Airlines</t>
  </si>
  <si>
    <t>OEL07</t>
  </si>
  <si>
    <t>OEL08</t>
  </si>
  <si>
    <t>OEL09</t>
  </si>
  <si>
    <t>Ontario Express</t>
  </si>
  <si>
    <t>OEL10</t>
  </si>
  <si>
    <t>OEL11</t>
  </si>
  <si>
    <t>OEL12</t>
  </si>
  <si>
    <t>OEL13</t>
  </si>
  <si>
    <t>OEL14</t>
  </si>
  <si>
    <t>OEL15</t>
  </si>
  <si>
    <t>OEL16</t>
  </si>
  <si>
    <t>OH041</t>
  </si>
  <si>
    <t>OH042</t>
  </si>
  <si>
    <t>OH043</t>
  </si>
  <si>
    <t>OH044</t>
  </si>
  <si>
    <t>OH045</t>
  </si>
  <si>
    <t>OH046</t>
  </si>
  <si>
    <t>OH047</t>
  </si>
  <si>
    <t>OH048</t>
  </si>
  <si>
    <t>OH049</t>
  </si>
  <si>
    <t>OH050</t>
  </si>
  <si>
    <t>OH051</t>
  </si>
  <si>
    <t>OH052</t>
  </si>
  <si>
    <t>OH053</t>
  </si>
  <si>
    <t>OH054</t>
  </si>
  <si>
    <t>OH055</t>
  </si>
  <si>
    <t>OH056</t>
  </si>
  <si>
    <t>OH057</t>
  </si>
  <si>
    <t>OH058</t>
  </si>
  <si>
    <t>OH059</t>
  </si>
  <si>
    <t>OH060</t>
  </si>
  <si>
    <t>OH061</t>
  </si>
  <si>
    <t>OH062</t>
  </si>
  <si>
    <t>OH063</t>
  </si>
  <si>
    <t>OH064</t>
  </si>
  <si>
    <t>OH065</t>
  </si>
  <si>
    <t>OH066</t>
  </si>
  <si>
    <t>OH067</t>
  </si>
  <si>
    <t>OH068</t>
  </si>
  <si>
    <t>OH069</t>
  </si>
  <si>
    <t>OH070</t>
  </si>
  <si>
    <t>OH071</t>
  </si>
  <si>
    <t>OH072</t>
  </si>
  <si>
    <t>OH073</t>
  </si>
  <si>
    <t>OH074</t>
  </si>
  <si>
    <t>OH075</t>
  </si>
  <si>
    <t>OH076</t>
  </si>
  <si>
    <t>OH077</t>
  </si>
  <si>
    <t>OH078</t>
  </si>
  <si>
    <t>OH079</t>
  </si>
  <si>
    <t>OH080</t>
  </si>
  <si>
    <t>PT001</t>
  </si>
  <si>
    <t>PT002</t>
  </si>
  <si>
    <t>PT003</t>
  </si>
  <si>
    <t>PT004</t>
  </si>
  <si>
    <t>PT005</t>
  </si>
  <si>
    <t>PT006</t>
  </si>
  <si>
    <t>PT007</t>
  </si>
  <si>
    <t>PT008</t>
  </si>
  <si>
    <t>PT009</t>
  </si>
  <si>
    <t>PT010</t>
  </si>
  <si>
    <t>PT011</t>
  </si>
  <si>
    <t>PT012</t>
  </si>
  <si>
    <t>PT013</t>
  </si>
  <si>
    <t>PT014</t>
  </si>
  <si>
    <t>PT015</t>
  </si>
  <si>
    <t>PTL03</t>
  </si>
  <si>
    <t>PTX002</t>
  </si>
  <si>
    <t>PP-</t>
  </si>
  <si>
    <t>QN001</t>
  </si>
  <si>
    <t>Air Queensland</t>
  </si>
  <si>
    <t>QN002</t>
  </si>
  <si>
    <t>RE001</t>
  </si>
  <si>
    <t>RE002</t>
  </si>
  <si>
    <t>RE003</t>
  </si>
  <si>
    <t>RE02</t>
  </si>
  <si>
    <t>RE03</t>
  </si>
  <si>
    <t>RI006</t>
  </si>
  <si>
    <t>RI007</t>
  </si>
  <si>
    <t>RI008</t>
  </si>
  <si>
    <t>RI009</t>
  </si>
  <si>
    <t>RI010</t>
  </si>
  <si>
    <t>S2M01</t>
  </si>
  <si>
    <t>CCA / SAM</t>
  </si>
  <si>
    <t>S5F01</t>
  </si>
  <si>
    <t>Sofinel</t>
  </si>
  <si>
    <t>S5F02</t>
  </si>
  <si>
    <t>S5F03</t>
  </si>
  <si>
    <t>S8D01</t>
  </si>
  <si>
    <t>Senired</t>
  </si>
  <si>
    <t>S8D02</t>
  </si>
  <si>
    <t>S8D03</t>
  </si>
  <si>
    <t>S8D04</t>
  </si>
  <si>
    <t>S8D05</t>
  </si>
  <si>
    <t>S8D06</t>
  </si>
  <si>
    <t>SKW051</t>
  </si>
  <si>
    <t>SKW052</t>
  </si>
  <si>
    <t>SKW053</t>
  </si>
  <si>
    <t>SKW054</t>
  </si>
  <si>
    <t>SKW055</t>
  </si>
  <si>
    <t>SKW056</t>
  </si>
  <si>
    <t>SKW057</t>
  </si>
  <si>
    <t>SKW058</t>
  </si>
  <si>
    <t>SKW059</t>
  </si>
  <si>
    <t>SKW060</t>
  </si>
  <si>
    <t>SKW1221</t>
  </si>
  <si>
    <t>SKW1222</t>
  </si>
  <si>
    <t>SKW1223</t>
  </si>
  <si>
    <t>SKW1224</t>
  </si>
  <si>
    <t>SKW1225</t>
  </si>
  <si>
    <t>SKW1226</t>
  </si>
  <si>
    <t>SKW1227</t>
  </si>
  <si>
    <t>SKW1228</t>
  </si>
  <si>
    <t>SKW1229</t>
  </si>
  <si>
    <t>SKW1230</t>
  </si>
  <si>
    <t>SKW1231</t>
  </si>
  <si>
    <t>SKW1232</t>
  </si>
  <si>
    <t>SKW1233</t>
  </si>
  <si>
    <t>SKW1234</t>
  </si>
  <si>
    <t>SKW1235</t>
  </si>
  <si>
    <t>SKW1236</t>
  </si>
  <si>
    <t>SKW1237</t>
  </si>
  <si>
    <t>SKW1238</t>
  </si>
  <si>
    <t>SKW1239</t>
  </si>
  <si>
    <t>SKW1240</t>
  </si>
  <si>
    <t>SKW1241</t>
  </si>
  <si>
    <t>SKW1242</t>
  </si>
  <si>
    <t>SKW1243</t>
  </si>
  <si>
    <t>SKW1244</t>
  </si>
  <si>
    <t>SKW1245</t>
  </si>
  <si>
    <t>SKW1246</t>
  </si>
  <si>
    <t>SKW1247</t>
  </si>
  <si>
    <t>SKW1248</t>
  </si>
  <si>
    <t>SKW1249</t>
  </si>
  <si>
    <t>SKW1250</t>
  </si>
  <si>
    <t>SKW1251</t>
  </si>
  <si>
    <t>SKW1252</t>
  </si>
  <si>
    <t>SKW1253</t>
  </si>
  <si>
    <t>SKW1254</t>
  </si>
  <si>
    <t>SKW1255</t>
  </si>
  <si>
    <t>SKW1256</t>
  </si>
  <si>
    <t>SKW1257</t>
  </si>
  <si>
    <t>SKW1258</t>
  </si>
  <si>
    <t>SKW1259</t>
  </si>
  <si>
    <t>SKW1260</t>
  </si>
  <si>
    <t>SLA01</t>
  </si>
  <si>
    <t>Lloyd Aviation Jet Charter Pty Ltd</t>
  </si>
  <si>
    <t>SLA02</t>
  </si>
  <si>
    <t>SNO05</t>
  </si>
  <si>
    <t>Wideroe Norsk Air</t>
  </si>
  <si>
    <t>SNO06</t>
  </si>
  <si>
    <t>SOP01</t>
  </si>
  <si>
    <t>Opal Air</t>
  </si>
  <si>
    <t>SOP02</t>
  </si>
  <si>
    <t>SS201</t>
  </si>
  <si>
    <t>Sony Corp</t>
  </si>
  <si>
    <t>SS202</t>
  </si>
  <si>
    <t>SSL01</t>
  </si>
  <si>
    <t>ESS Luftfahrtunternehmen</t>
  </si>
  <si>
    <t>SUN01</t>
  </si>
  <si>
    <t>Sunshine Aviation</t>
  </si>
  <si>
    <t>THY01</t>
  </si>
  <si>
    <t>Thyssen</t>
  </si>
  <si>
    <t>THY02</t>
  </si>
  <si>
    <t>TT001</t>
  </si>
  <si>
    <t>TT002</t>
  </si>
  <si>
    <t>TT003</t>
  </si>
  <si>
    <t>TT004</t>
  </si>
  <si>
    <t>UKD01</t>
  </si>
  <si>
    <t>Alinord</t>
  </si>
  <si>
    <t>UKD02</t>
  </si>
  <si>
    <t>UKD03</t>
  </si>
  <si>
    <t>UKD04</t>
  </si>
  <si>
    <t>UKD05</t>
  </si>
  <si>
    <t>UMH08</t>
  </si>
  <si>
    <t>Mesa Air Group</t>
  </si>
  <si>
    <t>UMH09</t>
  </si>
  <si>
    <t>UMH10</t>
  </si>
  <si>
    <t>UMH11</t>
  </si>
  <si>
    <t>UMH12</t>
  </si>
  <si>
    <t>UMH13</t>
  </si>
  <si>
    <t>UMH14</t>
  </si>
  <si>
    <t>UMH15</t>
  </si>
  <si>
    <t>UMH16</t>
  </si>
  <si>
    <t>UZY01</t>
  </si>
  <si>
    <t>CCAir</t>
  </si>
  <si>
    <t>UZY02</t>
  </si>
  <si>
    <t>VO001</t>
  </si>
  <si>
    <t>VO002</t>
  </si>
  <si>
    <t>VO003</t>
  </si>
  <si>
    <t>VO004</t>
  </si>
  <si>
    <t>VO005</t>
  </si>
  <si>
    <t>VR02</t>
  </si>
  <si>
    <t>D4-CBC</t>
  </si>
  <si>
    <t>Cabo Verde Airlines</t>
  </si>
  <si>
    <t>VTA35</t>
  </si>
  <si>
    <t>N16735</t>
  </si>
  <si>
    <t>VTA36</t>
  </si>
  <si>
    <t>N37736</t>
  </si>
  <si>
    <t>VTA37</t>
  </si>
  <si>
    <t>N30737</t>
  </si>
  <si>
    <t>VTA38</t>
  </si>
  <si>
    <t>N45738</t>
  </si>
  <si>
    <t>VTA39</t>
  </si>
  <si>
    <t>N12739</t>
  </si>
  <si>
    <t>VTA40</t>
  </si>
  <si>
    <t>N15740</t>
  </si>
  <si>
    <t>VTA41</t>
  </si>
  <si>
    <t>N14741</t>
  </si>
  <si>
    <t>VTA42</t>
  </si>
  <si>
    <t>N33742</t>
  </si>
  <si>
    <t>VTA43</t>
  </si>
  <si>
    <t>N19743</t>
  </si>
  <si>
    <t>VTA44</t>
  </si>
  <si>
    <t>N74744</t>
  </si>
  <si>
    <t>VTA45</t>
  </si>
  <si>
    <t>N12745</t>
  </si>
  <si>
    <t>VTA46</t>
  </si>
  <si>
    <t>N12746</t>
  </si>
  <si>
    <t>VTA47</t>
  </si>
  <si>
    <t>N15747</t>
  </si>
  <si>
    <t>VTA48</t>
  </si>
  <si>
    <t>N33748</t>
  </si>
  <si>
    <t>VTA49</t>
  </si>
  <si>
    <t>N16749</t>
  </si>
  <si>
    <t>VTA50</t>
  </si>
  <si>
    <t>N13750</t>
  </si>
  <si>
    <t>WCN01</t>
  </si>
  <si>
    <t>WDK01</t>
  </si>
  <si>
    <t>WDK02</t>
  </si>
  <si>
    <t>WNZ01</t>
  </si>
  <si>
    <t>Wernitz Air</t>
  </si>
  <si>
    <t>WNZ02</t>
  </si>
  <si>
    <t>WNZ03</t>
  </si>
  <si>
    <t>WNZ04</t>
  </si>
  <si>
    <t>WNZ05</t>
  </si>
  <si>
    <t>WNZ06</t>
  </si>
  <si>
    <t>X5M01</t>
  </si>
  <si>
    <t>AVAir</t>
  </si>
  <si>
    <t>X5M02</t>
  </si>
  <si>
    <t>X8G01</t>
  </si>
  <si>
    <t>Airgava</t>
  </si>
  <si>
    <t>X8G02</t>
  </si>
  <si>
    <t>XAW16</t>
  </si>
  <si>
    <t>Air Midwest (1st)</t>
  </si>
  <si>
    <t>XAW17</t>
  </si>
  <si>
    <t>XAW18</t>
  </si>
  <si>
    <t>XAW19</t>
  </si>
  <si>
    <t>XAW20</t>
  </si>
  <si>
    <t>XAW21</t>
  </si>
  <si>
    <t>XAW22</t>
  </si>
  <si>
    <t>XAW23</t>
  </si>
  <si>
    <t>XAW24</t>
  </si>
  <si>
    <t>XAY01</t>
  </si>
  <si>
    <t>Air Tasmania</t>
  </si>
  <si>
    <t>XAY02</t>
  </si>
  <si>
    <t>XBI01</t>
  </si>
  <si>
    <t>HOP! Brit Air</t>
  </si>
  <si>
    <t>XBI02</t>
  </si>
  <si>
    <t>XBI03</t>
  </si>
  <si>
    <t>XCE03</t>
  </si>
  <si>
    <t>CSE Aviation</t>
  </si>
  <si>
    <t>XCE04</t>
  </si>
  <si>
    <t>XCQ01</t>
  </si>
  <si>
    <t>Coral Air</t>
  </si>
  <si>
    <t>XIM01</t>
  </si>
  <si>
    <t>Imperial Airlines</t>
  </si>
  <si>
    <t>XIM02</t>
  </si>
  <si>
    <t>XIM03</t>
  </si>
  <si>
    <t>XIM04</t>
  </si>
  <si>
    <t>XIM05</t>
  </si>
  <si>
    <t>XNH01</t>
  </si>
  <si>
    <t>XNH02</t>
  </si>
  <si>
    <t>XSZ01</t>
  </si>
  <si>
    <t>Pearl Aviation</t>
  </si>
  <si>
    <t>XSZ02</t>
  </si>
  <si>
    <t>XTY01</t>
  </si>
  <si>
    <t>Tennessee Airways</t>
  </si>
  <si>
    <t>XTY02</t>
  </si>
  <si>
    <t>XTY03</t>
  </si>
  <si>
    <t>XWA32</t>
  </si>
  <si>
    <t>WestAir Commuter Airlines (1)</t>
  </si>
  <si>
    <t>XWA33</t>
  </si>
  <si>
    <t>XWA34</t>
  </si>
  <si>
    <t>XWA35</t>
  </si>
  <si>
    <t>XWA36</t>
  </si>
  <si>
    <t>XWA37</t>
  </si>
  <si>
    <t>XWA38</t>
  </si>
  <si>
    <t>XWA39</t>
  </si>
  <si>
    <t>XWA40</t>
  </si>
  <si>
    <t>XWA41</t>
  </si>
  <si>
    <t>XWA42</t>
  </si>
  <si>
    <t>XWA43</t>
  </si>
  <si>
    <t>XWA44</t>
  </si>
  <si>
    <t>XWA45</t>
  </si>
  <si>
    <t>XWA46</t>
  </si>
  <si>
    <t>XWA47</t>
  </si>
  <si>
    <t>XWA48</t>
  </si>
  <si>
    <t>XWA49</t>
  </si>
  <si>
    <t>XWA51</t>
  </si>
  <si>
    <t>Atlantic Coast Airlines</t>
  </si>
  <si>
    <t>XWA52</t>
  </si>
  <si>
    <t>XWA53</t>
  </si>
  <si>
    <t>XWA54</t>
  </si>
  <si>
    <t>XWA55</t>
  </si>
  <si>
    <t>XWA56</t>
  </si>
  <si>
    <t>XWA57</t>
  </si>
  <si>
    <t>XWA58</t>
  </si>
  <si>
    <t>XWA59</t>
  </si>
  <si>
    <t>XWA60</t>
  </si>
  <si>
    <t>XXC01</t>
  </si>
  <si>
    <t>Chilean Air Force</t>
  </si>
  <si>
    <t>XXC02</t>
  </si>
  <si>
    <t>YL005</t>
  </si>
  <si>
    <t>YL006</t>
  </si>
  <si>
    <t>YL007</t>
  </si>
  <si>
    <t>YL008</t>
  </si>
  <si>
    <t>YL009</t>
  </si>
  <si>
    <t>YL010</t>
  </si>
  <si>
    <t>YL011</t>
  </si>
  <si>
    <t>YL012</t>
  </si>
  <si>
    <t>YL013</t>
  </si>
  <si>
    <t>YL014</t>
  </si>
  <si>
    <t>YL015</t>
  </si>
  <si>
    <t>YL016</t>
  </si>
  <si>
    <t>YL017</t>
  </si>
  <si>
    <t>YL018</t>
  </si>
  <si>
    <t>YL019</t>
  </si>
  <si>
    <t>YL020</t>
  </si>
  <si>
    <t>YL021</t>
  </si>
  <si>
    <t>YL022</t>
  </si>
  <si>
    <t>YL023</t>
  </si>
  <si>
    <t>YL024</t>
  </si>
  <si>
    <t>YT701</t>
  </si>
  <si>
    <t>YT702</t>
  </si>
  <si>
    <t>YT703</t>
  </si>
  <si>
    <t>ZZ6-E120-001</t>
  </si>
  <si>
    <t>T-501</t>
  </si>
  <si>
    <t>ZZU01</t>
  </si>
  <si>
    <t>Government of Brazil</t>
  </si>
  <si>
    <t>ZZU02</t>
  </si>
  <si>
    <t>ZZU03</t>
  </si>
  <si>
    <t>ZZU04</t>
  </si>
  <si>
    <t>ZZU05</t>
  </si>
  <si>
    <t>ZZU06</t>
  </si>
  <si>
    <t>ZZU07</t>
  </si>
  <si>
    <t>ZZU08</t>
  </si>
  <si>
    <t>[10:01 AM] JUAN SAETA FARINHA</t>
  </si>
  <si>
    <t>https://en.wikipedia.org/wiki/Embraer_EMB_110_Bandeirante</t>
  </si>
  <si>
    <t>Embraer EMB 110 Bandeirante</t>
  </si>
  <si>
    <t>The Embraer EMB 110 Bandeirante (English: pioneer) is a Brazilian twin-turboprop light transport aircraft designed by Embraer for military and civil use. The EMB 110 was designed by the French engineer...</t>
  </si>
  <si>
    <t>https://en.wikipedia.org/wiki/Embraer_EMB_120_Brasilia</t>
  </si>
  <si>
    <t>Embraer EMB 120 Brasilia</t>
  </si>
  <si>
    <t>The Embraer EMB 120 Brasilia is a twin-turboprop 30-passenger commuter airliner designed and manufactured by the Brazilian aircraft manufacturer Embraer. The EMB 120 began development during 1974. While...</t>
  </si>
  <si>
    <t>[10:02 AM] JUAN SAETA FARINHA</t>
  </si>
  <si>
    <t>pelo wikipedia, 503 -100 e 357 -120</t>
  </si>
  <si>
    <t>eu usaria o wikipedia nesse caso</t>
  </si>
  <si>
    <t>Original Operator Category</t>
  </si>
  <si>
    <t>Original Operator Region</t>
  </si>
  <si>
    <t>Original Operator</t>
  </si>
  <si>
    <t>RTX Corp</t>
  </si>
  <si>
    <t>Britt Airways</t>
  </si>
  <si>
    <t>Brussels Airlines</t>
  </si>
  <si>
    <t>Air Exel (France)</t>
  </si>
  <si>
    <t>NPA</t>
  </si>
  <si>
    <t>Air EC</t>
  </si>
  <si>
    <t>Air Aruba</t>
  </si>
  <si>
    <t>Mountain West Airlines</t>
  </si>
  <si>
    <t>Air Meuse</t>
  </si>
  <si>
    <t>Avior Airlines</t>
  </si>
  <si>
    <t>Furnas Centrais Eletricas SA</t>
  </si>
  <si>
    <t>Taxi Aereo Servencin</t>
  </si>
  <si>
    <t>Dept Nacional de Obras Contra as Secas - DNOCS</t>
  </si>
  <si>
    <t>Co-op Central Regional Iguacu - Cotriguacu</t>
  </si>
  <si>
    <t>Minais Gerais Gabinete Militar do Governador</t>
  </si>
  <si>
    <t>Taxi Aereo Sagres</t>
  </si>
  <si>
    <t>SUDECO</t>
  </si>
  <si>
    <t>Cia Cacique de Cafe Soluvel</t>
  </si>
  <si>
    <t>Bradesco Seguros SA</t>
  </si>
  <si>
    <t>Zwigal SA</t>
  </si>
  <si>
    <t>J P Martins de Aviacao</t>
  </si>
  <si>
    <t>Banco do Nordeste do Brasil SA</t>
  </si>
  <si>
    <t>Frigus - Frigorificos Unidos</t>
  </si>
  <si>
    <t>Banco Nordeste do Etode Sao Paulo</t>
  </si>
  <si>
    <t>Dept Nacional de Estradas &amp; Rodagen - DNER</t>
  </si>
  <si>
    <t>Cia Dabarra Comercial</t>
  </si>
  <si>
    <t>Motortec Industria Aeronautica</t>
  </si>
  <si>
    <t>Amazonia Mineracao SA - AMZA</t>
  </si>
  <si>
    <t>TerraFoto</t>
  </si>
  <si>
    <t>ENCAL</t>
  </si>
  <si>
    <t>Air Wales (1st)</t>
  </si>
  <si>
    <t>Saudia</t>
  </si>
  <si>
    <t>Masling Airlines</t>
  </si>
  <si>
    <t>Nouvelle Air Affaires Gabon</t>
  </si>
  <si>
    <t>Cie Aerienne du Languedoc</t>
  </si>
  <si>
    <t>Wyoming Airlines</t>
  </si>
  <si>
    <t>Hammonds Commuter Air Service</t>
  </si>
  <si>
    <t>Avdev Airlines of Australia</t>
  </si>
  <si>
    <t>Davey Air Services</t>
  </si>
  <si>
    <t>Mobil Oil (UK)</t>
  </si>
  <si>
    <t>Guyane Air Transport</t>
  </si>
  <si>
    <t>Royal-Air Ltd</t>
  </si>
  <si>
    <t>KLM Cityhopper UK</t>
  </si>
  <si>
    <t>Fiji Airways</t>
  </si>
  <si>
    <t>Finnaviation</t>
  </si>
  <si>
    <t>Mid-South Airlines</t>
  </si>
  <si>
    <t>Air Anglia</t>
  </si>
  <si>
    <t>Bassair Pty Ltd</t>
  </si>
  <si>
    <t>Island Air</t>
  </si>
  <si>
    <t>Royale Airlines</t>
  </si>
  <si>
    <t>Flybe (1)</t>
  </si>
  <si>
    <t>Centreline Air Services</t>
  </si>
  <si>
    <t>MexicanaClick</t>
  </si>
  <si>
    <t>Arctic Circle Air Service</t>
  </si>
  <si>
    <t>Loganair</t>
  </si>
  <si>
    <t>Maersk Commuter</t>
  </si>
  <si>
    <t>Sunbelt Airlines</t>
  </si>
  <si>
    <t>Inter-Island Air</t>
  </si>
  <si>
    <t>Uniao Taxi Aereo</t>
  </si>
  <si>
    <t>Codagro</t>
  </si>
  <si>
    <t>Emater</t>
  </si>
  <si>
    <t>Trans Regional Airlines</t>
  </si>
  <si>
    <t>Southeast Alaska Airlines</t>
  </si>
  <si>
    <t>Trans East International</t>
  </si>
  <si>
    <t>Sunstate Airlines</t>
  </si>
  <si>
    <t>CESP</t>
  </si>
  <si>
    <t>PSA Airlines</t>
  </si>
  <si>
    <t>Genair</t>
  </si>
  <si>
    <t>Friendship Air Alaska</t>
  </si>
  <si>
    <t>Midcontinent Airlines</t>
  </si>
  <si>
    <t>Aero Coach Aviation International</t>
  </si>
  <si>
    <t>Southeast State Airlines</t>
  </si>
  <si>
    <t>Southern Express (Miami)</t>
  </si>
  <si>
    <t>CB Metal e Min</t>
  </si>
  <si>
    <t>Aeromat</t>
  </si>
  <si>
    <t>Waylon E McMullen</t>
  </si>
  <si>
    <t>PLM Transportation Equipment Partners VIA 1984 LF</t>
  </si>
  <si>
    <t>Trans-Southern</t>
  </si>
  <si>
    <t>PLM Transportation Equipment Partners VIB 1984 LF</t>
  </si>
  <si>
    <t>PLM Transportation Equipment Partners VIC 1984 LF</t>
  </si>
  <si>
    <t>CEMIG - Compania Energetica de Minas Geras</t>
  </si>
  <si>
    <t>Ematec</t>
  </si>
  <si>
    <t>Taxi Aereo Araucaria</t>
  </si>
  <si>
    <t>Mexicana de Aviación</t>
  </si>
  <si>
    <t>DCA - Sales Order Book Internal SOI -</t>
  </si>
  <si>
    <t>Aircraft type</t>
  </si>
  <si>
    <t>Firm orders</t>
  </si>
  <si>
    <t>Delivered</t>
  </si>
  <si>
    <t>Backlog</t>
  </si>
  <si>
    <t>Aircastle</t>
  </si>
  <si>
    <t>Undisclosed VI</t>
  </si>
  <si>
    <r>
      <t>4</t>
    </r>
    <r>
      <rPr>
        <b/>
        <vertAlign val="superscript"/>
        <sz val="28"/>
        <rFont val="Arial"/>
        <family val="2"/>
      </rPr>
      <t xml:space="preserve">th </t>
    </r>
    <r>
      <rPr>
        <b/>
        <sz val="28"/>
        <rFont val="Arial"/>
        <family val="2"/>
      </rPr>
      <t>Quarter - December/2024</t>
    </r>
  </si>
  <si>
    <r>
      <t>4</t>
    </r>
    <r>
      <rPr>
        <b/>
        <vertAlign val="superscript"/>
        <sz val="16"/>
        <rFont val="Arial"/>
        <family val="2"/>
      </rPr>
      <t xml:space="preserve">th </t>
    </r>
    <r>
      <rPr>
        <b/>
        <sz val="16"/>
        <rFont val="Arial"/>
        <family val="2"/>
      </rPr>
      <t>Quarter Firm Included</t>
    </r>
  </si>
  <si>
    <r>
      <t>4</t>
    </r>
    <r>
      <rPr>
        <b/>
        <vertAlign val="superscript"/>
        <sz val="16"/>
        <rFont val="Arial"/>
        <family val="2"/>
      </rPr>
      <t>th</t>
    </r>
    <r>
      <rPr>
        <b/>
        <sz val="16"/>
        <rFont val="Arial"/>
        <family val="2"/>
      </rPr>
      <t xml:space="preserve">  Quarter Firm Terminated</t>
    </r>
  </si>
  <si>
    <t>1 - E190-E2 - Azorra Scoot</t>
  </si>
  <si>
    <t>1 - E195-E2 - Porter</t>
  </si>
  <si>
    <t>3 - E195-E2 - Binter</t>
  </si>
  <si>
    <t>5 - E195-E2 - Aercap/Azul</t>
  </si>
  <si>
    <t>1 - E195-E2 - Azorra/KS</t>
  </si>
  <si>
    <t>3 - E175-E1 - American Airlines</t>
  </si>
  <si>
    <t>2 - E175-E1 - Republic</t>
  </si>
  <si>
    <t>4 - E175-E1 - SkyWest</t>
  </si>
  <si>
    <t>2 - E195 E2 Luxair</t>
  </si>
  <si>
    <t>2 - E195-E2 - Aercap/Azul</t>
  </si>
  <si>
    <t>E195-E2 Porter</t>
  </si>
  <si>
    <t>E175-E1 American</t>
  </si>
  <si>
    <t>E190-E2 Azorra/Scoot</t>
  </si>
  <si>
    <t>E195-E2 Binter</t>
  </si>
  <si>
    <t>E175-E1 Republic</t>
  </si>
  <si>
    <t>E195-E2 Aercap / Azul</t>
  </si>
  <si>
    <t>E195-E2 Azorra/LOT</t>
  </si>
  <si>
    <t>E175-E1 SkyWest</t>
  </si>
  <si>
    <t>E175-E1 Undisclosed</t>
  </si>
  <si>
    <t>E195-E2 Aercastle/KLM</t>
  </si>
  <si>
    <t>E195-E2 ICBC/KLM</t>
  </si>
  <si>
    <t>E195-E2 Azorra/KS</t>
  </si>
  <si>
    <t>4 - E190-E2 - Virgin Australia</t>
  </si>
  <si>
    <t>4 - E190-E2 - Azorra / Virgin Australia</t>
  </si>
  <si>
    <t>4 - E195-E2 - Aercap/Azul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</si>
</sst>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
    <numFmt numFmtId="165" formatCode="mmmm\-yy"/>
    <numFmt numFmtId="166" formatCode="[$-409]mmmm\-yy;@"/>
    <numFmt numFmtId="167" formatCode="mmm\-yy;@"/>
    <numFmt numFmtId="168" formatCode="dd/mm/yy;@"/>
    <numFmt numFmtId="169" formatCode="0.00_)"/>
    <numFmt numFmtId="170" formatCode="[$-409]mmmm/yyyy;@"/>
    <numFmt numFmtId="171" formatCode="#,##0.0"/>
    <numFmt numFmtId="172" formatCode="[$-409]mmm\ d\,\ yy;@"/>
  </numFmts>
  <fonts count="58" x14ac:knownFonts="1">
    <font>
      <sz val="10"/>
      <name val="Arial"/>
    </font>
    <font>
      <b/>
      <sz val="10"/>
      <name val="Arial"/>
      <family val="2"/>
    </font>
    <font>
      <sz val="10"/>
      <name val="Arial"/>
      <family val="2"/>
    </font>
    <font>
      <b/>
      <sz val="14"/>
      <name val="Arial"/>
      <family val="2"/>
    </font>
    <font>
      <b/>
      <sz val="12"/>
      <name val="Arial"/>
      <family val="2"/>
    </font>
    <font>
      <sz val="10"/>
      <name val="Arial"/>
      <family val="2"/>
    </font>
    <font>
      <sz val="12"/>
      <name val="Arial"/>
      <family val="2"/>
    </font>
    <font>
      <sz val="10"/>
      <color indexed="10"/>
      <name val="Arial"/>
      <family val="2"/>
    </font>
    <font>
      <b/>
      <sz val="12"/>
      <name val="Arial"/>
      <family val="2"/>
    </font>
    <font>
      <sz val="12"/>
      <name val="Arial"/>
      <family val="2"/>
    </font>
    <font>
      <sz val="12"/>
      <color indexed="8"/>
      <name val="Arial"/>
      <family val="2"/>
    </font>
    <font>
      <b/>
      <sz val="12"/>
      <color indexed="8"/>
      <name val="Arial"/>
      <family val="2"/>
    </font>
    <font>
      <sz val="10"/>
      <color indexed="8"/>
      <name val="Arial"/>
      <family val="2"/>
    </font>
    <font>
      <b/>
      <i/>
      <sz val="14"/>
      <color indexed="10"/>
      <name val="Times New Roman"/>
      <family val="1"/>
    </font>
    <font>
      <b/>
      <sz val="20"/>
      <name val="Helv"/>
    </font>
    <font>
      <b/>
      <sz val="10"/>
      <name val="Helv"/>
    </font>
    <font>
      <b/>
      <sz val="14"/>
      <name val="Helv"/>
    </font>
    <font>
      <sz val="14"/>
      <name val="Helv"/>
    </font>
    <font>
      <b/>
      <sz val="11"/>
      <name val="Arial"/>
      <family val="2"/>
    </font>
    <font>
      <sz val="11"/>
      <name val="Arial"/>
      <family val="2"/>
    </font>
    <font>
      <sz val="11"/>
      <name val="Arial"/>
      <family val="2"/>
    </font>
    <font>
      <sz val="9"/>
      <name val="Arial"/>
      <family val="2"/>
    </font>
    <font>
      <vertAlign val="superscript"/>
      <sz val="12"/>
      <name val="Arial"/>
      <family val="2"/>
    </font>
    <font>
      <b/>
      <vertAlign val="superscript"/>
      <sz val="14"/>
      <name val="Helv"/>
    </font>
    <font>
      <vertAlign val="superscript"/>
      <sz val="10"/>
      <name val="Arial"/>
      <family val="2"/>
    </font>
    <font>
      <b/>
      <sz val="10"/>
      <name val="Arial"/>
      <family val="2"/>
    </font>
    <font>
      <b/>
      <vertAlign val="superscript"/>
      <sz val="10"/>
      <name val="Arial"/>
      <family val="2"/>
    </font>
    <font>
      <u/>
      <sz val="10"/>
      <name val="Arial"/>
      <family val="2"/>
    </font>
    <font>
      <sz val="8"/>
      <color indexed="81"/>
      <name val="Segoe UI"/>
      <family val="2"/>
    </font>
    <font>
      <vertAlign val="superscript"/>
      <sz val="11"/>
      <name val="Arial"/>
      <family val="2"/>
    </font>
    <font>
      <sz val="9"/>
      <color indexed="81"/>
      <name val="Tahoma"/>
      <family val="2"/>
    </font>
    <font>
      <sz val="10"/>
      <name val="Arial"/>
      <family val="2"/>
    </font>
    <font>
      <b/>
      <sz val="10"/>
      <color rgb="FFFF0000"/>
      <name val="Arial"/>
      <family val="2"/>
    </font>
    <font>
      <sz val="18"/>
      <name val="Arial"/>
      <family val="2"/>
    </font>
    <font>
      <sz val="20"/>
      <name val="Arial"/>
      <family val="2"/>
    </font>
    <font>
      <b/>
      <sz val="18"/>
      <name val="Arial"/>
      <family val="2"/>
    </font>
    <font>
      <b/>
      <sz val="16"/>
      <name val="Arial"/>
      <family val="2"/>
    </font>
    <font>
      <sz val="9"/>
      <color indexed="8"/>
      <name val="Arial"/>
      <family val="2"/>
    </font>
    <font>
      <b/>
      <sz val="7"/>
      <name val="Arial"/>
      <family val="2"/>
    </font>
    <font>
      <b/>
      <sz val="6"/>
      <name val="Arial"/>
      <family val="2"/>
    </font>
    <font>
      <sz val="8"/>
      <name val="Arial"/>
      <family val="2"/>
    </font>
    <font>
      <sz val="28"/>
      <name val="Arial"/>
      <family val="2"/>
    </font>
    <font>
      <b/>
      <sz val="28"/>
      <name val="Arial"/>
      <family val="2"/>
    </font>
    <font>
      <b/>
      <vertAlign val="superscript"/>
      <sz val="28"/>
      <name val="Arial"/>
      <family val="2"/>
    </font>
    <font>
      <b/>
      <sz val="9"/>
      <color indexed="81"/>
      <name val="Segoe UI"/>
      <family val="2"/>
    </font>
    <font>
      <sz val="9"/>
      <color indexed="81"/>
      <name val="Segoe UI"/>
      <family val="2"/>
    </font>
    <font>
      <b/>
      <sz val="7"/>
      <color theme="0"/>
      <name val="Arial"/>
      <family val="2"/>
    </font>
    <font>
      <b/>
      <sz val="24"/>
      <name val="Arial"/>
      <family val="2"/>
    </font>
    <font>
      <b/>
      <vertAlign val="superscript"/>
      <sz val="16"/>
      <name val="Arial"/>
      <family val="2"/>
    </font>
    <font>
      <b/>
      <sz val="11"/>
      <color theme="0"/>
      <name val="Arial"/>
      <family val="2"/>
    </font>
    <font>
      <b/>
      <sz val="11"/>
      <name val="Calibri"/>
      <family val="2"/>
    </font>
    <font>
      <sz val="7"/>
      <name val="Segoe UI"/>
      <family val="2"/>
    </font>
    <font>
      <u/>
      <sz val="10"/>
      <color theme="10"/>
      <name val="Arial"/>
      <family val="2"/>
    </font>
    <font>
      <sz val="11"/>
      <color rgb="FFFF0000"/>
      <name val="Segoe UI"/>
      <family val="2"/>
    </font>
    <font>
      <sz val="11"/>
      <color rgb="FFFF0000"/>
      <name val="Arial"/>
      <family val="2"/>
    </font>
    <font>
      <sz val="11"/>
      <name val="Calibri"/>
      <family val="2"/>
    </font>
    <font>
      <b/>
      <sz val="12"/>
      <color rgb="FFFF0000"/>
      <name val="Arial"/>
      <family val="2"/>
    </font>
    <font>
      <sz val="10"/>
      <color rgb="FFFF0000"/>
      <name val="Arial"/>
      <family val="2"/>
    </font>
  </fonts>
  <fills count="24">
    <fill>
      <patternFill patternType="none"/>
    </fill>
    <fill>
      <patternFill patternType="gray125"/>
    </fill>
    <fill>
      <patternFill patternType="solid">
        <fgColor indexed="42"/>
        <bgColor indexed="64"/>
      </patternFill>
    </fill>
    <fill>
      <patternFill patternType="solid">
        <fgColor indexed="42"/>
        <bgColor indexed="8"/>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39997558519241921"/>
        <bgColor indexed="8"/>
      </patternFill>
    </fill>
    <fill>
      <patternFill patternType="solid">
        <fgColor theme="4" tint="0.39997558519241921"/>
        <bgColor indexed="41"/>
      </patternFill>
    </fill>
    <fill>
      <patternFill patternType="solid">
        <fgColor theme="9" tint="-0.249977111117893"/>
        <bgColor indexed="8"/>
      </patternFill>
    </fill>
    <fill>
      <patternFill patternType="solid">
        <fgColor theme="9" tint="0.39997558519241921"/>
        <bgColor indexed="8"/>
      </patternFill>
    </fill>
    <fill>
      <patternFill patternType="solid">
        <fgColor rgb="FF00B050"/>
        <bgColor indexed="8"/>
      </patternFill>
    </fill>
    <fill>
      <patternFill patternType="solid">
        <fgColor theme="4" tint="0.59999389629810485"/>
        <bgColor indexed="64"/>
      </patternFill>
    </fill>
    <fill>
      <patternFill patternType="solid">
        <fgColor theme="3" tint="-0.499984740745262"/>
        <bgColor indexed="8"/>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s>
  <borders count="44">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8"/>
      </top>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9" fontId="31" fillId="0" borderId="0" applyFont="0" applyFill="0" applyBorder="0" applyAlignment="0" applyProtection="0"/>
    <xf numFmtId="0" fontId="52" fillId="0" borderId="0" applyNumberFormat="0" applyFill="0" applyBorder="0" applyAlignment="0" applyProtection="0"/>
    <xf numFmtId="0" fontId="55" fillId="0" borderId="0"/>
  </cellStyleXfs>
  <cellXfs count="512">
    <xf numFmtId="0" fontId="0" fillId="0" borderId="0" xfId="0"/>
    <xf numFmtId="0" fontId="5" fillId="0" borderId="0" xfId="0" applyFont="1"/>
    <xf numFmtId="0" fontId="5" fillId="0" borderId="0" xfId="0" applyFont="1" applyAlignment="1">
      <alignment horizontal="center"/>
    </xf>
    <xf numFmtId="0" fontId="7" fillId="0" borderId="0" xfId="0" applyFont="1"/>
    <xf numFmtId="0" fontId="9" fillId="0" borderId="0" xfId="0" applyFont="1"/>
    <xf numFmtId="0" fontId="10" fillId="0" borderId="0" xfId="0" applyFont="1" applyAlignment="1">
      <alignment horizontal="center"/>
    </xf>
    <xf numFmtId="0" fontId="13" fillId="0" borderId="0" xfId="0" quotePrefix="1" applyFont="1" applyAlignment="1">
      <alignment horizontal="centerContinuous"/>
    </xf>
    <xf numFmtId="0" fontId="0" fillId="0" borderId="0" xfId="0" applyAlignment="1">
      <alignment horizontal="centerContinuous"/>
    </xf>
    <xf numFmtId="0" fontId="5" fillId="0" borderId="0" xfId="0" applyFont="1" applyAlignment="1">
      <alignment horizontal="left"/>
    </xf>
    <xf numFmtId="164" fontId="10" fillId="0" borderId="0" xfId="0" applyNumberFormat="1" applyFont="1" applyAlignment="1">
      <alignment horizontal="center"/>
    </xf>
    <xf numFmtId="0" fontId="18" fillId="0" borderId="0" xfId="0" quotePrefix="1" applyFont="1" applyAlignment="1">
      <alignment horizontal="left"/>
    </xf>
    <xf numFmtId="0" fontId="19" fillId="0" borderId="0" xfId="0" applyFont="1"/>
    <xf numFmtId="0" fontId="20" fillId="0" borderId="0" xfId="0" applyFont="1"/>
    <xf numFmtId="0" fontId="19" fillId="0" borderId="0" xfId="0" applyFont="1" applyAlignment="1">
      <alignment horizontal="left"/>
    </xf>
    <xf numFmtId="0" fontId="10" fillId="0" borderId="0" xfId="0" applyFont="1" applyAlignment="1">
      <alignment horizontal="left"/>
    </xf>
    <xf numFmtId="0" fontId="10" fillId="0" borderId="0" xfId="0" applyFont="1"/>
    <xf numFmtId="0" fontId="1" fillId="4" borderId="0" xfId="0" applyFont="1" applyFill="1" applyAlignment="1">
      <alignment horizontal="left"/>
    </xf>
    <xf numFmtId="0" fontId="1" fillId="4" borderId="0" xfId="0" applyFont="1" applyFill="1"/>
    <xf numFmtId="0" fontId="1" fillId="4" borderId="0" xfId="0" applyFont="1" applyFill="1" applyAlignment="1">
      <alignment horizontal="center"/>
    </xf>
    <xf numFmtId="0" fontId="15" fillId="0" borderId="0" xfId="0" applyFont="1"/>
    <xf numFmtId="0" fontId="0" fillId="0" borderId="0" xfId="0" applyAlignment="1">
      <alignment horizontal="center"/>
    </xf>
    <xf numFmtId="0" fontId="21" fillId="0" borderId="0" xfId="0" applyFont="1" applyAlignment="1">
      <alignment horizontal="left"/>
    </xf>
    <xf numFmtId="0" fontId="2" fillId="0" borderId="0" xfId="0" applyFont="1"/>
    <xf numFmtId="0" fontId="13" fillId="0" borderId="0" xfId="0" applyFont="1" applyAlignment="1">
      <alignment horizontal="centerContinuous"/>
    </xf>
    <xf numFmtId="0" fontId="4" fillId="4" borderId="0" xfId="0" applyFont="1" applyFill="1" applyAlignment="1">
      <alignment horizontal="centerContinuous"/>
    </xf>
    <xf numFmtId="0" fontId="6" fillId="4" borderId="0" xfId="0" applyFont="1" applyFill="1" applyAlignment="1">
      <alignment horizontal="centerContinuous"/>
    </xf>
    <xf numFmtId="165" fontId="3" fillId="4" borderId="0" xfId="0" applyNumberFormat="1" applyFont="1" applyFill="1" applyAlignment="1">
      <alignment horizontal="centerContinuous"/>
    </xf>
    <xf numFmtId="0" fontId="24" fillId="0" borderId="0" xfId="0" applyFont="1" applyAlignment="1">
      <alignment horizontal="left"/>
    </xf>
    <xf numFmtId="0" fontId="9" fillId="0" borderId="0" xfId="0" applyFont="1" applyAlignment="1">
      <alignment horizontal="center"/>
    </xf>
    <xf numFmtId="0" fontId="10" fillId="0" borderId="7" xfId="0" applyFont="1" applyBorder="1"/>
    <xf numFmtId="0" fontId="10" fillId="0" borderId="6" xfId="0" applyFont="1" applyBorder="1" applyAlignment="1">
      <alignment horizontal="center"/>
    </xf>
    <xf numFmtId="0" fontId="10" fillId="0" borderId="0" xfId="0" quotePrefix="1" applyFont="1" applyAlignment="1">
      <alignment horizontal="center"/>
    </xf>
    <xf numFmtId="0" fontId="9" fillId="0" borderId="0" xfId="0" applyFont="1" applyAlignment="1">
      <alignment horizontal="left"/>
    </xf>
    <xf numFmtId="0" fontId="9" fillId="0" borderId="7" xfId="0" applyFont="1" applyBorder="1"/>
    <xf numFmtId="0" fontId="9" fillId="0" borderId="7" xfId="0" applyFont="1" applyBorder="1" applyAlignment="1">
      <alignment horizontal="left"/>
    </xf>
    <xf numFmtId="1" fontId="9" fillId="0" borderId="0" xfId="0" applyNumberFormat="1" applyFont="1" applyAlignment="1">
      <alignment horizontal="center"/>
    </xf>
    <xf numFmtId="0" fontId="6" fillId="0" borderId="0" xfId="0" applyFont="1"/>
    <xf numFmtId="0" fontId="9" fillId="0" borderId="6" xfId="0" applyFont="1" applyBorder="1"/>
    <xf numFmtId="0" fontId="10" fillId="4" borderId="0" xfId="0" applyFont="1" applyFill="1" applyAlignment="1">
      <alignment horizontal="center"/>
    </xf>
    <xf numFmtId="0" fontId="9" fillId="4" borderId="0" xfId="0" applyFont="1" applyFill="1" applyAlignment="1">
      <alignment horizontal="center"/>
    </xf>
    <xf numFmtId="0" fontId="9" fillId="4" borderId="0" xfId="0" applyFont="1" applyFill="1" applyAlignment="1">
      <alignment horizontal="left"/>
    </xf>
    <xf numFmtId="0" fontId="10" fillId="4" borderId="0" xfId="0" quotePrefix="1" applyFont="1" applyFill="1" applyAlignment="1">
      <alignment horizontal="center"/>
    </xf>
    <xf numFmtId="0" fontId="12" fillId="0" borderId="0" xfId="0" applyFont="1"/>
    <xf numFmtId="0" fontId="6" fillId="0" borderId="0" xfId="0" applyFont="1" applyAlignment="1">
      <alignment horizontal="center"/>
    </xf>
    <xf numFmtId="0" fontId="6" fillId="0" borderId="0" xfId="0" quotePrefix="1" applyFont="1" applyAlignment="1">
      <alignment horizontal="center"/>
    </xf>
    <xf numFmtId="0" fontId="0" fillId="4" borderId="0" xfId="0" applyFill="1"/>
    <xf numFmtId="0" fontId="10" fillId="4" borderId="0" xfId="0" applyFont="1" applyFill="1" applyAlignment="1">
      <alignment horizontal="left"/>
    </xf>
    <xf numFmtId="0" fontId="10" fillId="0" borderId="0" xfId="0" quotePrefix="1" applyFont="1" applyAlignment="1">
      <alignment horizontal="center" vertical="center"/>
    </xf>
    <xf numFmtId="0" fontId="9" fillId="0" borderId="0" xfId="0" applyFont="1" applyAlignment="1">
      <alignment horizontal="center" vertical="center"/>
    </xf>
    <xf numFmtId="0" fontId="5" fillId="4" borderId="0" xfId="0" applyFont="1" applyFill="1"/>
    <xf numFmtId="0" fontId="24" fillId="0" borderId="0" xfId="0" applyFont="1" applyAlignment="1">
      <alignment vertical="center" wrapText="1"/>
    </xf>
    <xf numFmtId="1" fontId="0" fillId="4" borderId="0" xfId="0" applyNumberFormat="1" applyFill="1"/>
    <xf numFmtId="0" fontId="0" fillId="4" borderId="0" xfId="0" applyFill="1" applyAlignment="1">
      <alignment horizontal="center"/>
    </xf>
    <xf numFmtId="0" fontId="5" fillId="4" borderId="0" xfId="0" applyFont="1" applyFill="1" applyAlignment="1">
      <alignment horizontal="left"/>
    </xf>
    <xf numFmtId="0" fontId="5" fillId="4" borderId="0" xfId="0" applyFont="1" applyFill="1" applyAlignment="1">
      <alignment horizontal="center"/>
    </xf>
    <xf numFmtId="0" fontId="24" fillId="4" borderId="0" xfId="0" applyFont="1" applyFill="1" applyAlignment="1">
      <alignment horizontal="left"/>
    </xf>
    <xf numFmtId="0" fontId="15" fillId="4" borderId="0" xfId="0" applyFont="1" applyFill="1"/>
    <xf numFmtId="1" fontId="0" fillId="4" borderId="0" xfId="0" applyNumberFormat="1" applyFill="1" applyAlignment="1">
      <alignment horizontal="center"/>
    </xf>
    <xf numFmtId="1" fontId="5" fillId="4" borderId="0" xfId="0" applyNumberFormat="1" applyFont="1" applyFill="1"/>
    <xf numFmtId="0" fontId="10" fillId="4" borderId="0" xfId="0" applyFont="1" applyFill="1"/>
    <xf numFmtId="0" fontId="21" fillId="4" borderId="0" xfId="0" applyFont="1" applyFill="1" applyAlignment="1">
      <alignment horizontal="left"/>
    </xf>
    <xf numFmtId="0" fontId="24" fillId="4" borderId="0" xfId="0" applyFont="1" applyFill="1" applyAlignment="1">
      <alignment vertical="center" wrapText="1"/>
    </xf>
    <xf numFmtId="0" fontId="6" fillId="0" borderId="0" xfId="0" applyFont="1" applyAlignment="1">
      <alignment horizontal="left"/>
    </xf>
    <xf numFmtId="0" fontId="18" fillId="2" borderId="13" xfId="0" applyFont="1" applyFill="1" applyBorder="1" applyAlignment="1">
      <alignment horizontal="center" vertical="center"/>
    </xf>
    <xf numFmtId="0" fontId="18" fillId="2" borderId="13" xfId="0" applyFont="1" applyFill="1" applyBorder="1" applyAlignment="1">
      <alignment horizontal="center" vertical="center" wrapText="1"/>
    </xf>
    <xf numFmtId="0" fontId="27" fillId="0" borderId="0" xfId="0" applyFont="1"/>
    <xf numFmtId="0" fontId="8" fillId="4" borderId="13" xfId="0" applyFont="1" applyFill="1" applyBorder="1" applyAlignment="1">
      <alignment horizontal="center" vertical="center"/>
    </xf>
    <xf numFmtId="1" fontId="8" fillId="4" borderId="13" xfId="0" applyNumberFormat="1" applyFont="1" applyFill="1" applyBorder="1" applyAlignment="1">
      <alignment horizontal="center" vertical="center"/>
    </xf>
    <xf numFmtId="0" fontId="0" fillId="6" borderId="0" xfId="0" applyFill="1"/>
    <xf numFmtId="0" fontId="0" fillId="6" borderId="0" xfId="0" applyFill="1" applyAlignment="1">
      <alignment horizontal="center"/>
    </xf>
    <xf numFmtId="0" fontId="0" fillId="3" borderId="1" xfId="0" applyFill="1" applyBorder="1" applyAlignment="1">
      <alignment horizontal="centerContinuous" vertical="center"/>
    </xf>
    <xf numFmtId="0" fontId="0" fillId="3" borderId="4" xfId="0" applyFill="1" applyBorder="1" applyAlignment="1">
      <alignment horizontal="centerContinuous" vertical="center"/>
    </xf>
    <xf numFmtId="1" fontId="27" fillId="4" borderId="0" xfId="0" applyNumberFormat="1" applyFont="1" applyFill="1"/>
    <xf numFmtId="0" fontId="6" fillId="0" borderId="7" xfId="0" applyFont="1" applyBorder="1" applyAlignment="1">
      <alignment horizontal="left"/>
    </xf>
    <xf numFmtId="0" fontId="18" fillId="6" borderId="10" xfId="0" applyFont="1" applyFill="1" applyBorder="1" applyAlignment="1">
      <alignment horizontal="center" vertical="center"/>
    </xf>
    <xf numFmtId="0" fontId="19" fillId="6" borderId="10" xfId="0" applyFont="1" applyFill="1" applyBorder="1" applyAlignment="1">
      <alignment horizontal="center" vertical="center"/>
    </xf>
    <xf numFmtId="0" fontId="25" fillId="6" borderId="10" xfId="0" applyFont="1" applyFill="1" applyBorder="1" applyAlignment="1">
      <alignment horizontal="center" vertical="center"/>
    </xf>
    <xf numFmtId="1" fontId="18" fillId="6" borderId="10" xfId="0" applyNumberFormat="1" applyFont="1" applyFill="1" applyBorder="1" applyAlignment="1">
      <alignment horizontal="center" vertical="center"/>
    </xf>
    <xf numFmtId="0" fontId="18" fillId="6" borderId="10" xfId="0" applyFont="1" applyFill="1" applyBorder="1" applyAlignment="1">
      <alignment vertical="center"/>
    </xf>
    <xf numFmtId="0" fontId="0" fillId="6" borderId="10" xfId="0" applyFill="1" applyBorder="1" applyAlignment="1">
      <alignment horizontal="center" vertical="center"/>
    </xf>
    <xf numFmtId="0" fontId="19" fillId="6" borderId="10" xfId="0" quotePrefix="1" applyFont="1" applyFill="1" applyBorder="1" applyAlignment="1">
      <alignment horizontal="center" vertical="center"/>
    </xf>
    <xf numFmtId="0" fontId="19" fillId="6" borderId="11" xfId="0" applyFont="1" applyFill="1" applyBorder="1" applyAlignment="1">
      <alignment vertical="center"/>
    </xf>
    <xf numFmtId="0" fontId="0" fillId="6" borderId="11" xfId="0" applyFill="1" applyBorder="1" applyAlignment="1">
      <alignment horizontal="center" vertical="center"/>
    </xf>
    <xf numFmtId="0" fontId="19" fillId="6" borderId="14" xfId="0" applyFont="1" applyFill="1" applyBorder="1" applyAlignment="1">
      <alignment horizontal="center" vertical="center"/>
    </xf>
    <xf numFmtId="1" fontId="19" fillId="6" borderId="14" xfId="0" applyNumberFormat="1" applyFont="1" applyFill="1" applyBorder="1" applyAlignment="1">
      <alignment horizontal="center" vertical="center"/>
    </xf>
    <xf numFmtId="1" fontId="19" fillId="6" borderId="10"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6" fillId="0" borderId="6" xfId="0" applyFont="1" applyBorder="1" applyAlignment="1">
      <alignment horizontal="center"/>
    </xf>
    <xf numFmtId="0" fontId="16" fillId="3"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2" borderId="15" xfId="0" applyFont="1" applyFill="1" applyBorder="1" applyAlignment="1">
      <alignment horizontal="left" vertical="center"/>
    </xf>
    <xf numFmtId="0" fontId="8" fillId="2" borderId="16" xfId="0" applyFont="1" applyFill="1" applyBorder="1" applyAlignment="1">
      <alignment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4" fillId="2" borderId="16" xfId="0" applyFont="1" applyFill="1" applyBorder="1" applyAlignment="1">
      <alignment horizontal="center" vertical="center" wrapText="1"/>
    </xf>
    <xf numFmtId="0" fontId="18" fillId="2" borderId="16" xfId="0" applyFont="1" applyFill="1" applyBorder="1" applyAlignment="1">
      <alignment horizontal="center" vertical="center"/>
    </xf>
    <xf numFmtId="0" fontId="4" fillId="2" borderId="17" xfId="0" applyFont="1" applyFill="1" applyBorder="1" applyAlignment="1">
      <alignment horizontal="center" vertical="center" wrapText="1"/>
    </xf>
    <xf numFmtId="0" fontId="10" fillId="0" borderId="19" xfId="0" applyFont="1" applyBorder="1" applyAlignment="1">
      <alignment horizontal="center"/>
    </xf>
    <xf numFmtId="1" fontId="10" fillId="0" borderId="20" xfId="0" applyNumberFormat="1" applyFont="1" applyBorder="1" applyAlignment="1">
      <alignment horizontal="center"/>
    </xf>
    <xf numFmtId="0" fontId="9" fillId="0" borderId="21" xfId="0" applyFont="1" applyBorder="1"/>
    <xf numFmtId="1" fontId="10" fillId="0" borderId="22" xfId="0" applyNumberFormat="1" applyFont="1" applyBorder="1" applyAlignment="1">
      <alignment horizontal="center"/>
    </xf>
    <xf numFmtId="0" fontId="8" fillId="0" borderId="23" xfId="0" applyFont="1" applyBorder="1"/>
    <xf numFmtId="0" fontId="8" fillId="0" borderId="24" xfId="0" applyFont="1" applyBorder="1"/>
    <xf numFmtId="0" fontId="8" fillId="0" borderId="24" xfId="0" applyFont="1" applyBorder="1" applyAlignment="1">
      <alignment horizontal="center"/>
    </xf>
    <xf numFmtId="0" fontId="8" fillId="0" borderId="25" xfId="0" applyFont="1" applyBorder="1"/>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8" fillId="2" borderId="15" xfId="0" applyFont="1" applyFill="1" applyBorder="1" applyAlignment="1">
      <alignment vertical="center"/>
    </xf>
    <xf numFmtId="0" fontId="4" fillId="2" borderId="17" xfId="0" applyFont="1" applyFill="1" applyBorder="1" applyAlignment="1">
      <alignment vertical="center" wrapText="1"/>
    </xf>
    <xf numFmtId="0" fontId="6" fillId="0" borderId="18" xfId="0" applyFont="1" applyBorder="1"/>
    <xf numFmtId="0" fontId="6" fillId="0" borderId="19" xfId="0" applyFont="1" applyBorder="1"/>
    <xf numFmtId="0" fontId="6" fillId="0" borderId="19" xfId="0" applyFont="1" applyBorder="1" applyAlignment="1">
      <alignment horizontal="center"/>
    </xf>
    <xf numFmtId="0" fontId="9" fillId="0" borderId="19" xfId="0" applyFont="1" applyBorder="1" applyAlignment="1">
      <alignment horizontal="center"/>
    </xf>
    <xf numFmtId="1" fontId="9" fillId="0" borderId="22" xfId="0" applyNumberFormat="1" applyFont="1" applyBorder="1" applyAlignment="1">
      <alignment horizontal="center"/>
    </xf>
    <xf numFmtId="0" fontId="9" fillId="4" borderId="21" xfId="0" applyFont="1" applyFill="1" applyBorder="1"/>
    <xf numFmtId="0" fontId="9" fillId="0" borderId="21" xfId="0" applyFont="1" applyBorder="1" applyAlignment="1">
      <alignment horizontal="left"/>
    </xf>
    <xf numFmtId="0" fontId="10" fillId="0" borderId="21" xfId="0" applyFont="1" applyBorder="1"/>
    <xf numFmtId="0" fontId="10" fillId="0" borderId="21" xfId="0" applyFont="1" applyBorder="1" applyAlignment="1">
      <alignment horizontal="left"/>
    </xf>
    <xf numFmtId="0" fontId="6" fillId="0" borderId="21" xfId="0" applyFont="1" applyBorder="1" applyAlignment="1">
      <alignment horizontal="left"/>
    </xf>
    <xf numFmtId="0" fontId="5" fillId="0" borderId="23" xfId="0" applyFont="1" applyBorder="1"/>
    <xf numFmtId="0" fontId="5" fillId="0" borderId="24" xfId="0" applyFont="1" applyBorder="1"/>
    <xf numFmtId="0" fontId="5" fillId="0" borderId="24" xfId="0" applyFont="1" applyBorder="1" applyAlignment="1">
      <alignment horizontal="center"/>
    </xf>
    <xf numFmtId="0" fontId="5" fillId="0" borderId="25" xfId="0" applyFont="1" applyBorder="1"/>
    <xf numFmtId="1" fontId="11" fillId="2" borderId="17" xfId="0" applyNumberFormat="1" applyFont="1" applyFill="1" applyBorder="1" applyAlignment="1">
      <alignment horizontal="center" vertical="center"/>
    </xf>
    <xf numFmtId="0" fontId="10" fillId="0" borderId="18" xfId="0" applyFont="1" applyBorder="1"/>
    <xf numFmtId="0" fontId="10" fillId="0" borderId="19" xfId="0" applyFont="1" applyBorder="1" applyAlignment="1">
      <alignment horizontal="left"/>
    </xf>
    <xf numFmtId="0" fontId="10" fillId="0" borderId="20" xfId="0" applyFont="1" applyBorder="1" applyAlignment="1">
      <alignment horizontal="center"/>
    </xf>
    <xf numFmtId="0" fontId="6" fillId="0" borderId="21" xfId="0" applyFont="1" applyBorder="1"/>
    <xf numFmtId="0" fontId="10" fillId="0" borderId="22" xfId="0" applyFont="1"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 fontId="9" fillId="0" borderId="25" xfId="0" applyNumberFormat="1" applyFont="1" applyBorder="1" applyAlignment="1">
      <alignment horizontal="center"/>
    </xf>
    <xf numFmtId="164" fontId="11" fillId="2" borderId="16" xfId="0" applyNumberFormat="1" applyFont="1" applyFill="1" applyBorder="1" applyAlignment="1">
      <alignment horizontal="center" vertical="center"/>
    </xf>
    <xf numFmtId="164" fontId="11" fillId="2" borderId="17" xfId="0" applyNumberFormat="1" applyFont="1" applyFill="1" applyBorder="1" applyAlignment="1">
      <alignment horizontal="center" vertical="center"/>
    </xf>
    <xf numFmtId="164" fontId="6" fillId="0" borderId="0" xfId="0" applyNumberFormat="1" applyFont="1" applyAlignment="1">
      <alignment horizontal="center"/>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14" fillId="3" borderId="18" xfId="0" applyFont="1" applyFill="1" applyBorder="1" applyAlignment="1">
      <alignment horizontal="centerContinuous"/>
    </xf>
    <xf numFmtId="0" fontId="15" fillId="3" borderId="19" xfId="0" applyFont="1" applyFill="1" applyBorder="1" applyAlignment="1">
      <alignment horizontal="centerContinuous"/>
    </xf>
    <xf numFmtId="0" fontId="0" fillId="3" borderId="19" xfId="0" applyFill="1" applyBorder="1" applyAlignment="1">
      <alignment horizontal="centerContinuous"/>
    </xf>
    <xf numFmtId="0" fontId="0" fillId="3" borderId="20" xfId="0" applyFill="1" applyBorder="1" applyAlignment="1">
      <alignment horizontal="centerContinuous"/>
    </xf>
    <xf numFmtId="0" fontId="16" fillId="3" borderId="22" xfId="0" applyFont="1" applyFill="1" applyBorder="1" applyAlignment="1">
      <alignment horizontal="centerContinuous" vertical="center"/>
    </xf>
    <xf numFmtId="0" fontId="16" fillId="3" borderId="23" xfId="0" applyFont="1" applyFill="1" applyBorder="1" applyAlignment="1">
      <alignment horizontal="centerContinuous"/>
    </xf>
    <xf numFmtId="0" fontId="17" fillId="3" borderId="24" xfId="0" applyFont="1" applyFill="1" applyBorder="1" applyAlignment="1">
      <alignment horizontal="centerContinuous"/>
    </xf>
    <xf numFmtId="0" fontId="0" fillId="3" borderId="24" xfId="0" applyFill="1" applyBorder="1" applyAlignment="1">
      <alignment horizontal="centerContinuous"/>
    </xf>
    <xf numFmtId="0" fontId="0" fillId="3" borderId="25" xfId="0" applyFill="1" applyBorder="1" applyAlignment="1">
      <alignment horizontal="centerContinuous"/>
    </xf>
    <xf numFmtId="0" fontId="6" fillId="0" borderId="18" xfId="0" quotePrefix="1" applyFont="1" applyBorder="1" applyAlignment="1">
      <alignment horizontal="left"/>
    </xf>
    <xf numFmtId="0" fontId="6" fillId="0" borderId="19" xfId="0" applyFont="1" applyBorder="1" applyAlignment="1">
      <alignment horizontal="left"/>
    </xf>
    <xf numFmtId="164" fontId="6" fillId="0" borderId="19" xfId="0" applyNumberFormat="1" applyFont="1" applyBorder="1" applyAlignment="1">
      <alignment horizontal="center"/>
    </xf>
    <xf numFmtId="0" fontId="6" fillId="0" borderId="23" xfId="0" applyFont="1" applyBorder="1"/>
    <xf numFmtId="0" fontId="6" fillId="0" borderId="24" xfId="0" applyFont="1" applyBorder="1"/>
    <xf numFmtId="164" fontId="6" fillId="0" borderId="24" xfId="0" applyNumberFormat="1" applyFont="1" applyBorder="1" applyAlignment="1">
      <alignment horizontal="center"/>
    </xf>
    <xf numFmtId="0" fontId="6" fillId="0" borderId="24" xfId="0" applyFont="1" applyBorder="1" applyAlignment="1">
      <alignment horizontal="center"/>
    </xf>
    <xf numFmtId="0" fontId="6" fillId="0" borderId="23" xfId="0" applyFont="1" applyBorder="1" applyAlignment="1">
      <alignment horizontal="left"/>
    </xf>
    <xf numFmtId="0" fontId="6" fillId="0" borderId="24" xfId="0" applyFont="1" applyBorder="1" applyAlignment="1">
      <alignment horizontal="left"/>
    </xf>
    <xf numFmtId="0" fontId="9" fillId="0" borderId="24" xfId="0" applyFont="1" applyBorder="1" applyAlignment="1">
      <alignment horizontal="center"/>
    </xf>
    <xf numFmtId="0" fontId="9" fillId="0" borderId="25" xfId="0" applyFont="1" applyBorder="1" applyAlignment="1">
      <alignment horizontal="center"/>
    </xf>
    <xf numFmtId="0" fontId="10" fillId="0" borderId="24" xfId="0" quotePrefix="1" applyFont="1" applyBorder="1" applyAlignment="1">
      <alignment horizontal="center"/>
    </xf>
    <xf numFmtId="0" fontId="9" fillId="0" borderId="25" xfId="0" quotePrefix="1" applyFont="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5" fillId="0" borderId="18" xfId="0" applyFont="1" applyBorder="1"/>
    <xf numFmtId="0" fontId="5" fillId="0" borderId="19" xfId="0" applyFont="1" applyBorder="1"/>
    <xf numFmtId="0" fontId="5" fillId="0" borderId="19" xfId="0" applyFont="1" applyBorder="1" applyAlignment="1">
      <alignment horizontal="center"/>
    </xf>
    <xf numFmtId="0" fontId="5" fillId="0" borderId="20" xfId="0" applyFont="1" applyBorder="1"/>
    <xf numFmtId="0" fontId="9" fillId="6" borderId="23" xfId="0" applyFont="1" applyFill="1" applyBorder="1"/>
    <xf numFmtId="0" fontId="9" fillId="6" borderId="24" xfId="0" applyFont="1" applyFill="1" applyBorder="1"/>
    <xf numFmtId="0" fontId="11" fillId="6" borderId="24" xfId="0" quotePrefix="1" applyFont="1" applyFill="1" applyBorder="1" applyAlignment="1">
      <alignment horizontal="center"/>
    </xf>
    <xf numFmtId="0" fontId="10" fillId="6" borderId="24" xfId="0" quotePrefix="1" applyFont="1" applyFill="1" applyBorder="1" applyAlignment="1">
      <alignment horizontal="center"/>
    </xf>
    <xf numFmtId="0" fontId="4" fillId="6" borderId="24" xfId="0" applyFont="1" applyFill="1" applyBorder="1" applyAlignment="1">
      <alignment horizontal="center"/>
    </xf>
    <xf numFmtId="0" fontId="4" fillId="6" borderId="25" xfId="0" quotePrefix="1" applyFont="1" applyFill="1" applyBorder="1" applyAlignment="1">
      <alignment horizontal="center"/>
    </xf>
    <xf numFmtId="0" fontId="6" fillId="0" borderId="25" xfId="0" quotePrefix="1" applyFont="1" applyBorder="1" applyAlignment="1">
      <alignment horizontal="center"/>
    </xf>
    <xf numFmtId="1" fontId="6" fillId="0" borderId="20" xfId="0" applyNumberFormat="1" applyFont="1" applyBorder="1" applyAlignment="1">
      <alignment horizontal="center" vertical="center"/>
    </xf>
    <xf numFmtId="1" fontId="6" fillId="0" borderId="22" xfId="0" applyNumberFormat="1" applyFont="1" applyBorder="1" applyAlignment="1">
      <alignment horizontal="center" vertical="center"/>
    </xf>
    <xf numFmtId="0" fontId="6" fillId="0" borderId="25" xfId="0" applyFont="1" applyBorder="1" applyAlignment="1">
      <alignment horizontal="center" vertical="center"/>
    </xf>
    <xf numFmtId="0" fontId="16" fillId="3" borderId="6" xfId="0" applyFont="1" applyFill="1" applyBorder="1" applyAlignment="1">
      <alignment horizontal="centerContinuous" vertical="center"/>
    </xf>
    <xf numFmtId="0" fontId="16" fillId="3" borderId="21" xfId="0" applyFont="1" applyFill="1" applyBorder="1" applyAlignment="1">
      <alignment vertical="center"/>
    </xf>
    <xf numFmtId="0" fontId="16" fillId="3" borderId="0" xfId="0" applyFont="1" applyFill="1" applyAlignment="1">
      <alignment vertical="center"/>
    </xf>
    <xf numFmtId="0" fontId="16" fillId="3" borderId="21" xfId="0" applyFont="1" applyFill="1" applyBorder="1" applyAlignment="1">
      <alignment horizontal="centerContinuous" vertical="center"/>
    </xf>
    <xf numFmtId="0" fontId="16" fillId="3" borderId="0" xfId="0" applyFont="1" applyFill="1" applyAlignment="1">
      <alignment horizontal="centerContinuous" vertical="center"/>
    </xf>
    <xf numFmtId="0" fontId="0" fillId="3" borderId="0" xfId="0" applyFill="1" applyAlignment="1">
      <alignment horizontal="centerContinuous"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19" xfId="0" quotePrefix="1"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vertical="center"/>
    </xf>
    <xf numFmtId="0" fontId="9" fillId="0" borderId="0" xfId="0" applyFont="1" applyAlignment="1">
      <alignment vertical="center"/>
    </xf>
    <xf numFmtId="0" fontId="9" fillId="0" borderId="22" xfId="0" quotePrefix="1" applyFont="1" applyBorder="1" applyAlignment="1">
      <alignment horizontal="center" vertical="center"/>
    </xf>
    <xf numFmtId="0" fontId="6" fillId="0" borderId="21"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6" fillId="0" borderId="22" xfId="0" quotePrefix="1"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20" fontId="0" fillId="0" borderId="0" xfId="0" applyNumberFormat="1" applyAlignment="1">
      <alignment vertical="center"/>
    </xf>
    <xf numFmtId="0" fontId="10" fillId="4" borderId="21" xfId="0" applyFont="1" applyFill="1" applyBorder="1" applyAlignment="1">
      <alignment vertical="center"/>
    </xf>
    <xf numFmtId="0" fontId="10" fillId="4" borderId="0" xfId="0" applyFont="1" applyFill="1" applyAlignment="1">
      <alignment horizontal="left" vertical="center"/>
    </xf>
    <xf numFmtId="0" fontId="10" fillId="4" borderId="0" xfId="0" applyFont="1" applyFill="1" applyAlignment="1">
      <alignment horizontal="center" vertical="center"/>
    </xf>
    <xf numFmtId="0" fontId="9" fillId="4" borderId="0" xfId="0" applyFont="1" applyFill="1" applyAlignment="1">
      <alignment horizontal="center" vertical="center"/>
    </xf>
    <xf numFmtId="0" fontId="9" fillId="4" borderId="22" xfId="0" applyFont="1" applyFill="1" applyBorder="1" applyAlignment="1">
      <alignment horizontal="center" vertical="center"/>
    </xf>
    <xf numFmtId="0" fontId="9" fillId="4" borderId="21" xfId="0" applyFont="1" applyFill="1" applyBorder="1" applyAlignment="1">
      <alignment vertical="center"/>
    </xf>
    <xf numFmtId="0" fontId="9" fillId="4" borderId="0" xfId="0" applyFont="1" applyFill="1" applyAlignment="1">
      <alignment vertical="center"/>
    </xf>
    <xf numFmtId="0" fontId="10" fillId="4" borderId="0" xfId="0" quotePrefix="1" applyFont="1" applyFill="1" applyAlignment="1">
      <alignment horizontal="center" vertical="center"/>
    </xf>
    <xf numFmtId="0" fontId="9" fillId="4" borderId="22" xfId="0" quotePrefix="1" applyFont="1" applyFill="1" applyBorder="1" applyAlignment="1">
      <alignment horizontal="center" vertical="center"/>
    </xf>
    <xf numFmtId="0" fontId="9" fillId="0" borderId="20" xfId="0" quotePrefix="1" applyFont="1" applyBorder="1" applyAlignment="1">
      <alignment horizontal="center" vertical="center"/>
    </xf>
    <xf numFmtId="0" fontId="27" fillId="0" borderId="0" xfId="0" applyFont="1" applyAlignment="1">
      <alignment vertical="center"/>
    </xf>
    <xf numFmtId="0" fontId="2" fillId="0" borderId="0" xfId="0" applyFont="1" applyAlignment="1">
      <alignment vertical="center"/>
    </xf>
    <xf numFmtId="0" fontId="9" fillId="0" borderId="0" xfId="0" applyFont="1" applyAlignment="1">
      <alignment horizontal="left" vertical="center"/>
    </xf>
    <xf numFmtId="0" fontId="9" fillId="0" borderId="0" xfId="0" quotePrefix="1"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9" fillId="0" borderId="21" xfId="0" applyFont="1" applyBorder="1" applyAlignment="1">
      <alignment horizontal="left" vertical="center"/>
    </xf>
    <xf numFmtId="0" fontId="10" fillId="0" borderId="0" xfId="0" applyFont="1" applyAlignment="1">
      <alignment horizontal="center" vertical="center"/>
    </xf>
    <xf numFmtId="0" fontId="9" fillId="4" borderId="21" xfId="0" applyFont="1" applyFill="1" applyBorder="1" applyAlignment="1">
      <alignment horizontal="left" vertical="center"/>
    </xf>
    <xf numFmtId="0" fontId="9" fillId="4" borderId="0" xfId="0" applyFont="1" applyFill="1" applyAlignment="1">
      <alignment horizontal="left" vertical="center"/>
    </xf>
    <xf numFmtId="0" fontId="0" fillId="4" borderId="0" xfId="0" applyFill="1" applyAlignment="1">
      <alignment vertical="center"/>
    </xf>
    <xf numFmtId="0" fontId="9" fillId="0" borderId="19" xfId="0" applyFont="1" applyBorder="1" applyAlignment="1">
      <alignment horizontal="left" vertical="center"/>
    </xf>
    <xf numFmtId="0" fontId="10" fillId="0" borderId="19" xfId="0" applyFont="1" applyBorder="1" applyAlignment="1">
      <alignment horizontal="center" vertical="center"/>
    </xf>
    <xf numFmtId="1" fontId="10" fillId="0" borderId="20" xfId="0" applyNumberFormat="1" applyFont="1" applyBorder="1" applyAlignment="1">
      <alignment horizontal="center" vertical="center"/>
    </xf>
    <xf numFmtId="1" fontId="10" fillId="0" borderId="22" xfId="0" applyNumberFormat="1" applyFont="1" applyBorder="1" applyAlignment="1">
      <alignment horizontal="center" vertical="center"/>
    </xf>
    <xf numFmtId="0" fontId="10" fillId="0" borderId="0" xfId="0" applyFont="1" applyAlignment="1">
      <alignment vertical="center"/>
    </xf>
    <xf numFmtId="0" fontId="14" fillId="3" borderId="8" xfId="0" applyFont="1" applyFill="1" applyBorder="1" applyAlignment="1">
      <alignment vertical="center"/>
    </xf>
    <xf numFmtId="0" fontId="14" fillId="3" borderId="9" xfId="0" applyFont="1" applyFill="1" applyBorder="1" applyAlignment="1">
      <alignment vertical="center"/>
    </xf>
    <xf numFmtId="0" fontId="16" fillId="3" borderId="7" xfId="0" applyFont="1" applyFill="1" applyBorder="1" applyAlignment="1">
      <alignment vertic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10" fillId="6" borderId="0" xfId="0" quotePrefix="1" applyFont="1" applyFill="1" applyAlignment="1">
      <alignment horizontal="center" vertical="center"/>
    </xf>
    <xf numFmtId="0" fontId="9" fillId="6" borderId="22" xfId="0" quotePrefix="1"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6" fillId="3" borderId="23" xfId="0" applyFont="1" applyFill="1" applyBorder="1" applyAlignment="1">
      <alignment horizontal="center" vertical="center"/>
    </xf>
    <xf numFmtId="17" fontId="0" fillId="0" borderId="0" xfId="0" applyNumberFormat="1" applyAlignment="1">
      <alignment horizontal="center"/>
    </xf>
    <xf numFmtId="0" fontId="32" fillId="0" borderId="0" xfId="0" applyFont="1"/>
    <xf numFmtId="17" fontId="2" fillId="0" borderId="0" xfId="0" applyNumberFormat="1" applyFont="1" applyAlignment="1">
      <alignment horizontal="center"/>
    </xf>
    <xf numFmtId="0" fontId="2" fillId="6" borderId="10" xfId="0" applyFont="1" applyFill="1" applyBorder="1" applyAlignment="1">
      <alignment horizontal="center" vertical="center"/>
    </xf>
    <xf numFmtId="0" fontId="2" fillId="6" borderId="0" xfId="0" applyFont="1" applyFill="1" applyAlignment="1">
      <alignment horizontal="center" vertical="center"/>
    </xf>
    <xf numFmtId="9" fontId="0" fillId="0" borderId="0" xfId="1" applyFont="1"/>
    <xf numFmtId="0" fontId="0" fillId="6" borderId="28" xfId="0" applyFill="1" applyBorder="1"/>
    <xf numFmtId="0" fontId="0" fillId="6" borderId="1" xfId="0" applyFill="1" applyBorder="1"/>
    <xf numFmtId="0" fontId="0" fillId="6" borderId="7" xfId="0" applyFill="1" applyBorder="1"/>
    <xf numFmtId="0" fontId="0" fillId="6" borderId="2" xfId="0" applyFill="1" applyBorder="1"/>
    <xf numFmtId="0" fontId="0" fillId="6" borderId="4" xfId="0" applyFill="1" applyBorder="1"/>
    <xf numFmtId="0" fontId="0" fillId="6" borderId="6" xfId="0" applyFill="1" applyBorder="1"/>
    <xf numFmtId="49" fontId="3" fillId="5" borderId="5" xfId="0" applyNumberFormat="1" applyFont="1" applyFill="1" applyBorder="1"/>
    <xf numFmtId="49" fontId="3" fillId="5" borderId="12" xfId="0" applyNumberFormat="1" applyFont="1" applyFill="1" applyBorder="1"/>
    <xf numFmtId="49" fontId="3" fillId="5" borderId="27" xfId="0" applyNumberFormat="1" applyFont="1" applyFill="1" applyBorder="1"/>
    <xf numFmtId="166" fontId="0" fillId="4" borderId="0" xfId="0" applyNumberFormat="1" applyFill="1"/>
    <xf numFmtId="0" fontId="3" fillId="5" borderId="12" xfId="0" applyFont="1" applyFill="1" applyBorder="1" applyAlignment="1">
      <alignment horizontal="right"/>
    </xf>
    <xf numFmtId="0" fontId="14" fillId="3" borderId="18" xfId="0" applyFont="1" applyFill="1" applyBorder="1"/>
    <xf numFmtId="0" fontId="14" fillId="3" borderId="19" xfId="0" applyFont="1" applyFill="1" applyBorder="1"/>
    <xf numFmtId="0" fontId="14" fillId="3" borderId="20" xfId="0" applyFont="1" applyFill="1" applyBorder="1"/>
    <xf numFmtId="0" fontId="14" fillId="3" borderId="18" xfId="0" applyFont="1" applyFill="1" applyBorder="1" applyAlignment="1">
      <alignment vertical="center"/>
    </xf>
    <xf numFmtId="0" fontId="14" fillId="3" borderId="19" xfId="0" applyFont="1" applyFill="1" applyBorder="1" applyAlignment="1">
      <alignment vertical="center"/>
    </xf>
    <xf numFmtId="0" fontId="14" fillId="3" borderId="20" xfId="0" applyFont="1" applyFill="1" applyBorder="1" applyAlignment="1">
      <alignment vertical="center"/>
    </xf>
    <xf numFmtId="0" fontId="16" fillId="3" borderId="23"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4" fillId="3" borderId="19" xfId="0" applyFont="1" applyFill="1" applyBorder="1" applyAlignment="1">
      <alignment horizontal="right" vertical="center"/>
    </xf>
    <xf numFmtId="0" fontId="16" fillId="3" borderId="0" xfId="0" applyFont="1" applyFill="1" applyAlignment="1">
      <alignment horizontal="left" vertical="center"/>
    </xf>
    <xf numFmtId="0" fontId="16" fillId="3" borderId="23" xfId="0" applyFont="1" applyFill="1" applyBorder="1"/>
    <xf numFmtId="0" fontId="16" fillId="3" borderId="24" xfId="0" applyFont="1" applyFill="1" applyBorder="1"/>
    <xf numFmtId="0" fontId="16" fillId="3" borderId="25" xfId="0" applyFont="1" applyFill="1" applyBorder="1"/>
    <xf numFmtId="169" fontId="38" fillId="9" borderId="16" xfId="0" applyNumberFormat="1" applyFont="1" applyFill="1" applyBorder="1" applyAlignment="1">
      <alignment horizontal="center" vertical="center"/>
    </xf>
    <xf numFmtId="169" fontId="39" fillId="10" borderId="30" xfId="0" applyNumberFormat="1" applyFont="1" applyFill="1" applyBorder="1" applyAlignment="1">
      <alignment horizontal="center" vertical="center" wrapText="1"/>
    </xf>
    <xf numFmtId="169" fontId="38" fillId="9" borderId="30" xfId="0" applyNumberFormat="1" applyFont="1" applyFill="1" applyBorder="1" applyAlignment="1">
      <alignment horizontal="center" vertical="center" wrapText="1"/>
    </xf>
    <xf numFmtId="169" fontId="38" fillId="9" borderId="30" xfId="0" applyNumberFormat="1" applyFont="1" applyFill="1" applyBorder="1" applyAlignment="1">
      <alignment horizontal="center" vertical="center"/>
    </xf>
    <xf numFmtId="0" fontId="38" fillId="9" borderId="30" xfId="0" applyFont="1" applyFill="1" applyBorder="1" applyAlignment="1">
      <alignment horizontal="center" vertical="center"/>
    </xf>
    <xf numFmtId="0" fontId="39" fillId="9" borderId="30" xfId="0" applyFont="1" applyFill="1" applyBorder="1" applyAlignment="1">
      <alignment horizontal="center" vertical="center"/>
    </xf>
    <xf numFmtId="169" fontId="39" fillId="10" borderId="16" xfId="0" applyNumberFormat="1" applyFont="1" applyFill="1" applyBorder="1" applyAlignment="1">
      <alignment horizontal="center" vertical="center" wrapText="1"/>
    </xf>
    <xf numFmtId="169" fontId="39" fillId="9" borderId="17" xfId="0" applyNumberFormat="1" applyFont="1" applyFill="1" applyBorder="1" applyAlignment="1">
      <alignment horizontal="center" vertical="center" wrapText="1"/>
    </xf>
    <xf numFmtId="169" fontId="38" fillId="9" borderId="15" xfId="0" applyNumberFormat="1" applyFont="1" applyFill="1" applyBorder="1" applyAlignment="1">
      <alignment horizontal="center" vertical="center" wrapText="1"/>
    </xf>
    <xf numFmtId="169" fontId="38" fillId="11" borderId="26" xfId="0" applyNumberFormat="1" applyFont="1" applyFill="1" applyBorder="1" applyAlignment="1">
      <alignment horizontal="center" vertical="center" wrapText="1"/>
    </xf>
    <xf numFmtId="0" fontId="0" fillId="6" borderId="3" xfId="0" applyFill="1" applyBorder="1" applyAlignment="1">
      <alignment horizontal="center"/>
    </xf>
    <xf numFmtId="169" fontId="38" fillId="12" borderId="30" xfId="0" applyNumberFormat="1" applyFont="1" applyFill="1" applyBorder="1" applyAlignment="1">
      <alignment horizontal="center" vertical="center" wrapText="1"/>
    </xf>
    <xf numFmtId="169" fontId="38" fillId="13" borderId="26" xfId="0" applyNumberFormat="1" applyFont="1" applyFill="1" applyBorder="1" applyAlignment="1">
      <alignment horizontal="center" vertical="center" wrapText="1"/>
    </xf>
    <xf numFmtId="169" fontId="38" fillId="11" borderId="15" xfId="0" applyNumberFormat="1" applyFont="1" applyFill="1" applyBorder="1" applyAlignment="1">
      <alignment horizontal="center" vertical="center" wrapText="1"/>
    </xf>
    <xf numFmtId="0" fontId="0" fillId="8" borderId="0" xfId="0" applyFill="1"/>
    <xf numFmtId="166" fontId="35" fillId="8" borderId="0" xfId="0" quotePrefix="1" applyNumberFormat="1" applyFont="1" applyFill="1" applyAlignment="1">
      <alignment vertical="center"/>
    </xf>
    <xf numFmtId="0" fontId="35" fillId="8" borderId="0" xfId="0" quotePrefix="1" applyFont="1" applyFill="1" applyAlignment="1">
      <alignment horizontal="right" vertical="center"/>
    </xf>
    <xf numFmtId="166" fontId="35" fillId="8" borderId="0" xfId="0" quotePrefix="1" applyNumberFormat="1" applyFont="1" applyFill="1" applyAlignment="1">
      <alignment horizontal="left" vertical="center"/>
    </xf>
    <xf numFmtId="0" fontId="35" fillId="8" borderId="0" xfId="0" applyFont="1" applyFill="1"/>
    <xf numFmtId="0" fontId="33" fillId="8" borderId="0" xfId="0" applyFont="1" applyFill="1"/>
    <xf numFmtId="0" fontId="0" fillId="8" borderId="0" xfId="0" applyFill="1" applyAlignment="1">
      <alignment vertical="center"/>
    </xf>
    <xf numFmtId="0" fontId="4" fillId="8" borderId="0" xfId="0" applyFont="1" applyFill="1"/>
    <xf numFmtId="0" fontId="18" fillId="6" borderId="10" xfId="0" applyFont="1" applyFill="1" applyBorder="1" applyAlignment="1">
      <alignment horizontal="right" vertical="center"/>
    </xf>
    <xf numFmtId="0" fontId="0" fillId="0" borderId="28" xfId="0" applyBorder="1" applyAlignment="1">
      <alignment horizontal="center"/>
    </xf>
    <xf numFmtId="0" fontId="0" fillId="8" borderId="0" xfId="0" applyFill="1" applyAlignment="1">
      <alignment horizontal="center"/>
    </xf>
    <xf numFmtId="0" fontId="0" fillId="0" borderId="6" xfId="0" applyBorder="1"/>
    <xf numFmtId="0" fontId="18" fillId="6" borderId="11" xfId="0" applyFont="1" applyFill="1" applyBorder="1" applyAlignment="1">
      <alignment horizontal="center" vertical="center"/>
    </xf>
    <xf numFmtId="0" fontId="0" fillId="8" borderId="3" xfId="0" applyFill="1" applyBorder="1" applyAlignment="1">
      <alignment horizontal="center"/>
    </xf>
    <xf numFmtId="0" fontId="0" fillId="14" borderId="0" xfId="0" applyFill="1"/>
    <xf numFmtId="0" fontId="41" fillId="14" borderId="0" xfId="0" applyFont="1" applyFill="1"/>
    <xf numFmtId="0" fontId="42" fillId="14" borderId="0" xfId="0" quotePrefix="1" applyFont="1" applyFill="1" applyAlignment="1">
      <alignment horizontal="right"/>
    </xf>
    <xf numFmtId="0" fontId="42" fillId="14" borderId="0" xfId="0" quotePrefix="1" applyFont="1" applyFill="1" applyAlignment="1">
      <alignment horizontal="left" vertical="center"/>
    </xf>
    <xf numFmtId="166" fontId="42" fillId="14" borderId="0" xfId="0" quotePrefix="1" applyNumberFormat="1" applyFont="1" applyFill="1" applyAlignment="1">
      <alignment horizontal="left" vertical="center"/>
    </xf>
    <xf numFmtId="166" fontId="35" fillId="14" borderId="0" xfId="0" quotePrefix="1" applyNumberFormat="1" applyFont="1" applyFill="1" applyAlignment="1">
      <alignment vertical="center"/>
    </xf>
    <xf numFmtId="0" fontId="35" fillId="14" borderId="0" xfId="0" quotePrefix="1" applyFont="1" applyFill="1" applyAlignment="1">
      <alignment horizontal="right" vertical="center"/>
    </xf>
    <xf numFmtId="166" fontId="35" fillId="14" borderId="0" xfId="0" quotePrefix="1" applyNumberFormat="1" applyFont="1" applyFill="1" applyAlignment="1">
      <alignment horizontal="left" vertical="center"/>
    </xf>
    <xf numFmtId="0" fontId="35" fillId="14" borderId="0" xfId="0" applyFont="1" applyFill="1"/>
    <xf numFmtId="0" fontId="33" fillId="14" borderId="0" xfId="0" applyFont="1" applyFill="1"/>
    <xf numFmtId="0" fontId="0" fillId="14" borderId="0" xfId="0" applyFill="1" applyAlignment="1">
      <alignment vertical="center"/>
    </xf>
    <xf numFmtId="0" fontId="4" fillId="14" borderId="0" xfId="0" applyFont="1" applyFill="1"/>
    <xf numFmtId="168" fontId="0" fillId="0" borderId="0" xfId="0" applyNumberFormat="1"/>
    <xf numFmtId="168" fontId="0" fillId="0" borderId="0" xfId="0" applyNumberFormat="1" applyAlignment="1">
      <alignment vertical="center"/>
    </xf>
    <xf numFmtId="168" fontId="2" fillId="0" borderId="0" xfId="0" quotePrefix="1" applyNumberFormat="1" applyFont="1"/>
    <xf numFmtId="168" fontId="2" fillId="0" borderId="0" xfId="0" quotePrefix="1" applyNumberFormat="1" applyFont="1" applyAlignment="1">
      <alignment horizontal="center"/>
    </xf>
    <xf numFmtId="168" fontId="0" fillId="0" borderId="0" xfId="0" applyNumberFormat="1" applyAlignment="1">
      <alignment horizontal="center"/>
    </xf>
    <xf numFmtId="168" fontId="0" fillId="0" borderId="0" xfId="0" applyNumberFormat="1" applyAlignment="1">
      <alignment horizontal="center" vertical="center"/>
    </xf>
    <xf numFmtId="0" fontId="21" fillId="0" borderId="13" xfId="0" applyFont="1" applyBorder="1" applyAlignment="1">
      <alignment horizontal="center" vertical="center"/>
    </xf>
    <xf numFmtId="168" fontId="21" fillId="0" borderId="13" xfId="0" applyNumberFormat="1" applyFont="1" applyBorder="1" applyAlignment="1">
      <alignment horizontal="center" vertical="center"/>
    </xf>
    <xf numFmtId="49" fontId="37" fillId="0" borderId="13" xfId="0" applyNumberFormat="1" applyFont="1" applyBorder="1" applyAlignment="1">
      <alignment horizontal="center" vertical="center"/>
    </xf>
    <xf numFmtId="167" fontId="21" fillId="0" borderId="13" xfId="0" applyNumberFormat="1" applyFont="1" applyBorder="1" applyAlignment="1">
      <alignment horizontal="center" vertical="center"/>
    </xf>
    <xf numFmtId="4" fontId="21" fillId="0" borderId="13" xfId="0" applyNumberFormat="1" applyFont="1" applyBorder="1" applyAlignment="1">
      <alignment horizontal="center" vertical="center"/>
    </xf>
    <xf numFmtId="49" fontId="37" fillId="8" borderId="13" xfId="0" applyNumberFormat="1" applyFont="1" applyFill="1" applyBorder="1" applyAlignment="1">
      <alignment horizontal="center" vertical="center"/>
    </xf>
    <xf numFmtId="0" fontId="21" fillId="8" borderId="13" xfId="0" applyFont="1" applyFill="1" applyBorder="1" applyAlignment="1">
      <alignment horizontal="center" vertical="center"/>
    </xf>
    <xf numFmtId="167" fontId="21" fillId="8" borderId="13" xfId="0" applyNumberFormat="1" applyFont="1" applyFill="1" applyBorder="1" applyAlignment="1">
      <alignment horizontal="center" vertical="center"/>
    </xf>
    <xf numFmtId="168" fontId="21" fillId="8" borderId="13" xfId="0" applyNumberFormat="1" applyFont="1" applyFill="1" applyBorder="1" applyAlignment="1">
      <alignment horizontal="center" vertical="center"/>
    </xf>
    <xf numFmtId="4" fontId="21" fillId="8" borderId="13" xfId="0" applyNumberFormat="1" applyFont="1" applyFill="1" applyBorder="1" applyAlignment="1">
      <alignment horizontal="center" vertical="center"/>
    </xf>
    <xf numFmtId="169" fontId="46" fillId="15" borderId="26" xfId="0" applyNumberFormat="1" applyFont="1" applyFill="1" applyBorder="1" applyAlignment="1">
      <alignment horizontal="center" vertical="center" wrapText="1"/>
    </xf>
    <xf numFmtId="0" fontId="34" fillId="6" borderId="26" xfId="0" applyFont="1" applyFill="1" applyBorder="1" applyAlignment="1">
      <alignment horizontal="center"/>
    </xf>
    <xf numFmtId="0" fontId="0" fillId="6" borderId="32" xfId="0" applyFill="1" applyBorder="1"/>
    <xf numFmtId="0" fontId="34" fillId="6" borderId="30" xfId="0" applyFont="1" applyFill="1" applyBorder="1" applyAlignment="1">
      <alignment horizontal="center"/>
    </xf>
    <xf numFmtId="0" fontId="2" fillId="6" borderId="31" xfId="0" applyFont="1" applyFill="1" applyBorder="1" applyAlignment="1">
      <alignment horizontal="center"/>
    </xf>
    <xf numFmtId="0" fontId="0" fillId="6" borderId="33" xfId="0" applyFill="1" applyBorder="1"/>
    <xf numFmtId="169" fontId="38" fillId="11" borderId="30" xfId="0" applyNumberFormat="1" applyFont="1" applyFill="1" applyBorder="1" applyAlignment="1">
      <alignment horizontal="center" vertical="center" wrapText="1"/>
    </xf>
    <xf numFmtId="0" fontId="21" fillId="8" borderId="11" xfId="0" applyFont="1" applyFill="1" applyBorder="1" applyAlignment="1">
      <alignment horizontal="center" vertical="center"/>
    </xf>
    <xf numFmtId="0" fontId="21" fillId="8" borderId="35" xfId="0" applyFont="1" applyFill="1" applyBorder="1" applyAlignment="1">
      <alignment horizontal="center" vertical="center"/>
    </xf>
    <xf numFmtId="167" fontId="21" fillId="8" borderId="4" xfId="0" applyNumberFormat="1" applyFont="1" applyFill="1" applyBorder="1" applyAlignment="1">
      <alignment horizontal="center" vertical="center"/>
    </xf>
    <xf numFmtId="168" fontId="21" fillId="8" borderId="11" xfId="0" applyNumberFormat="1" applyFont="1" applyFill="1" applyBorder="1" applyAlignment="1">
      <alignment horizontal="center" vertical="center"/>
    </xf>
    <xf numFmtId="4" fontId="21" fillId="8" borderId="34" xfId="0" applyNumberFormat="1" applyFont="1" applyFill="1" applyBorder="1" applyAlignment="1">
      <alignment horizontal="center" vertical="center"/>
    </xf>
    <xf numFmtId="0" fontId="0" fillId="16" borderId="0" xfId="0" applyFill="1"/>
    <xf numFmtId="0" fontId="2" fillId="6" borderId="32" xfId="0" applyFont="1" applyFill="1" applyBorder="1" applyAlignment="1">
      <alignment horizontal="center"/>
    </xf>
    <xf numFmtId="0" fontId="35" fillId="16" borderId="0" xfId="0" applyFont="1" applyFill="1" applyAlignment="1">
      <alignment horizontal="center"/>
    </xf>
    <xf numFmtId="0" fontId="35" fillId="8" borderId="0" xfId="0" applyFont="1" applyFill="1" applyAlignment="1">
      <alignment horizontal="right"/>
    </xf>
    <xf numFmtId="0" fontId="21" fillId="0" borderId="13" xfId="0" applyFont="1" applyBorder="1" applyAlignment="1">
      <alignment horizontal="left" vertical="center"/>
    </xf>
    <xf numFmtId="0" fontId="0" fillId="6" borderId="7" xfId="0" applyFill="1" applyBorder="1" applyAlignment="1">
      <alignment horizontal="center" vertical="center"/>
    </xf>
    <xf numFmtId="0" fontId="0" fillId="6" borderId="6" xfId="0" applyFill="1" applyBorder="1" applyAlignment="1">
      <alignment horizontal="center" vertical="center"/>
    </xf>
    <xf numFmtId="49" fontId="37" fillId="8" borderId="4" xfId="0" applyNumberFormat="1" applyFont="1" applyFill="1" applyBorder="1" applyAlignment="1">
      <alignment horizontal="center" vertical="center"/>
    </xf>
    <xf numFmtId="49" fontId="37" fillId="0" borderId="27" xfId="0" applyNumberFormat="1" applyFont="1" applyBorder="1" applyAlignment="1">
      <alignment horizontal="center" vertical="center"/>
    </xf>
    <xf numFmtId="49" fontId="37" fillId="8" borderId="36" xfId="0" applyNumberFormat="1" applyFont="1" applyFill="1" applyBorder="1" applyAlignment="1">
      <alignment horizontal="center" vertical="center"/>
    </xf>
    <xf numFmtId="49" fontId="37" fillId="0" borderId="11" xfId="0" applyNumberFormat="1" applyFont="1" applyBorder="1" applyAlignment="1">
      <alignment horizontal="center" vertical="center"/>
    </xf>
    <xf numFmtId="49" fontId="37" fillId="0" borderId="4" xfId="0" applyNumberFormat="1" applyFont="1" applyBorder="1" applyAlignment="1">
      <alignment horizontal="center" vertical="center"/>
    </xf>
    <xf numFmtId="0" fontId="21" fillId="0" borderId="11" xfId="0" applyFont="1" applyBorder="1" applyAlignment="1">
      <alignment horizontal="center" vertical="center"/>
    </xf>
    <xf numFmtId="167" fontId="21" fillId="0" borderId="4" xfId="0" applyNumberFormat="1" applyFont="1" applyBorder="1" applyAlignment="1">
      <alignment horizontal="center" vertical="center"/>
    </xf>
    <xf numFmtId="168" fontId="21" fillId="0" borderId="11" xfId="0" applyNumberFormat="1" applyFont="1" applyBorder="1" applyAlignment="1">
      <alignment horizontal="center" vertical="center"/>
    </xf>
    <xf numFmtId="4" fontId="21" fillId="0" borderId="2" xfId="0" applyNumberFormat="1" applyFont="1" applyBorder="1" applyAlignment="1">
      <alignment horizontal="center" vertical="center"/>
    </xf>
    <xf numFmtId="49" fontId="37" fillId="8" borderId="27" xfId="0" applyNumberFormat="1" applyFont="1" applyFill="1" applyBorder="1" applyAlignment="1">
      <alignment horizontal="center" vertical="center"/>
    </xf>
    <xf numFmtId="0" fontId="21" fillId="0" borderId="35" xfId="0" applyFont="1" applyBorder="1" applyAlignment="1">
      <alignment horizontal="center" vertical="center"/>
    </xf>
    <xf numFmtId="17" fontId="18" fillId="8" borderId="0" xfId="0" applyNumberFormat="1" applyFont="1" applyFill="1"/>
    <xf numFmtId="0" fontId="21" fillId="6" borderId="13" xfId="0" applyFont="1" applyFill="1" applyBorder="1" applyAlignment="1">
      <alignment horizontal="center" vertical="center"/>
    </xf>
    <xf numFmtId="0" fontId="21" fillId="0" borderId="37" xfId="0" applyFont="1" applyBorder="1" applyAlignment="1">
      <alignment horizontal="center" vertical="center"/>
    </xf>
    <xf numFmtId="49" fontId="37" fillId="6" borderId="5" xfId="0" applyNumberFormat="1" applyFont="1" applyFill="1" applyBorder="1" applyAlignment="1">
      <alignment horizontal="center" vertical="center"/>
    </xf>
    <xf numFmtId="0" fontId="21" fillId="6" borderId="27" xfId="0" applyFont="1" applyFill="1" applyBorder="1" applyAlignment="1">
      <alignment horizontal="center" vertical="center"/>
    </xf>
    <xf numFmtId="49" fontId="37" fillId="8" borderId="14" xfId="0" applyNumberFormat="1" applyFont="1" applyFill="1" applyBorder="1" applyAlignment="1">
      <alignment horizontal="center" vertical="center"/>
    </xf>
    <xf numFmtId="0" fontId="21" fillId="8" borderId="14" xfId="0" applyFont="1" applyFill="1" applyBorder="1" applyAlignment="1">
      <alignment horizontal="center" vertical="center"/>
    </xf>
    <xf numFmtId="167" fontId="21" fillId="8" borderId="14" xfId="0" applyNumberFormat="1" applyFont="1" applyFill="1" applyBorder="1" applyAlignment="1">
      <alignment horizontal="center" vertical="center"/>
    </xf>
    <xf numFmtId="168" fontId="21" fillId="8" borderId="14" xfId="0" applyNumberFormat="1" applyFont="1" applyFill="1" applyBorder="1" applyAlignment="1">
      <alignment horizontal="center" vertical="center"/>
    </xf>
    <xf numFmtId="4" fontId="21" fillId="8" borderId="14" xfId="0" applyNumberFormat="1" applyFont="1" applyFill="1" applyBorder="1" applyAlignment="1">
      <alignment horizontal="center" vertical="center"/>
    </xf>
    <xf numFmtId="0" fontId="21" fillId="0" borderId="38" xfId="0" applyFont="1" applyBorder="1" applyAlignment="1">
      <alignment horizontal="center" vertical="center"/>
    </xf>
    <xf numFmtId="167" fontId="21" fillId="0" borderId="27" xfId="0" applyNumberFormat="1" applyFont="1" applyBorder="1" applyAlignment="1">
      <alignment horizontal="center" vertical="center"/>
    </xf>
    <xf numFmtId="4" fontId="21" fillId="0" borderId="11" xfId="0" applyNumberFormat="1" applyFont="1" applyBorder="1" applyAlignment="1">
      <alignment horizontal="center" vertical="center"/>
    </xf>
    <xf numFmtId="0" fontId="21" fillId="0" borderId="39" xfId="0" applyFont="1" applyBorder="1" applyAlignment="1">
      <alignment horizontal="center" vertical="center"/>
    </xf>
    <xf numFmtId="49" fontId="37" fillId="8" borderId="5" xfId="0" applyNumberFormat="1" applyFont="1" applyFill="1" applyBorder="1" applyAlignment="1">
      <alignment horizontal="center" vertical="center"/>
    </xf>
    <xf numFmtId="49" fontId="37" fillId="8" borderId="11" xfId="0" applyNumberFormat="1" applyFont="1" applyFill="1" applyBorder="1" applyAlignment="1">
      <alignment horizontal="center" vertical="center"/>
    </xf>
    <xf numFmtId="0" fontId="21" fillId="8" borderId="39" xfId="0" applyFont="1" applyFill="1" applyBorder="1" applyAlignment="1">
      <alignment horizontal="center" vertical="center"/>
    </xf>
    <xf numFmtId="4" fontId="21" fillId="8" borderId="11" xfId="0" applyNumberFormat="1" applyFont="1" applyFill="1" applyBorder="1" applyAlignment="1">
      <alignment horizontal="center" vertical="center"/>
    </xf>
    <xf numFmtId="0" fontId="21" fillId="8" borderId="27" xfId="0" applyFont="1" applyFill="1" applyBorder="1" applyAlignment="1">
      <alignment horizontal="center" vertical="center"/>
    </xf>
    <xf numFmtId="166" fontId="0" fillId="0" borderId="0" xfId="0" applyNumberFormat="1"/>
    <xf numFmtId="0" fontId="36" fillId="6" borderId="29" xfId="0" applyFont="1" applyFill="1" applyBorder="1" applyAlignment="1">
      <alignment horizontal="center" vertical="center"/>
    </xf>
    <xf numFmtId="0" fontId="4" fillId="6" borderId="0" xfId="0" applyFont="1" applyFill="1" applyAlignment="1">
      <alignment horizontal="center"/>
    </xf>
    <xf numFmtId="0" fontId="47" fillId="6" borderId="0" xfId="0" applyFont="1" applyFill="1" applyAlignment="1">
      <alignment horizontal="center"/>
    </xf>
    <xf numFmtId="0" fontId="41" fillId="8" borderId="0" xfId="0" applyFont="1" applyFill="1"/>
    <xf numFmtId="0" fontId="42" fillId="8" borderId="0" xfId="0" quotePrefix="1" applyFont="1" applyFill="1" applyAlignment="1">
      <alignment horizontal="right"/>
    </xf>
    <xf numFmtId="0" fontId="36" fillId="6" borderId="29" xfId="0" applyFont="1" applyFill="1" applyBorder="1" applyAlignment="1">
      <alignment horizontal="center"/>
    </xf>
    <xf numFmtId="0" fontId="3" fillId="4" borderId="0" xfId="0" applyFont="1" applyFill="1" applyAlignment="1">
      <alignment horizontal="right"/>
    </xf>
    <xf numFmtId="0" fontId="21" fillId="8" borderId="40" xfId="0" applyFont="1" applyFill="1" applyBorder="1" applyAlignment="1">
      <alignment horizontal="center" vertical="center"/>
    </xf>
    <xf numFmtId="4" fontId="21" fillId="8" borderId="41" xfId="0" applyNumberFormat="1" applyFont="1" applyFill="1" applyBorder="1" applyAlignment="1">
      <alignment horizontal="center" vertical="center"/>
    </xf>
    <xf numFmtId="0" fontId="21" fillId="8" borderId="37" xfId="0" applyFont="1" applyFill="1" applyBorder="1" applyAlignment="1">
      <alignment horizontal="center" vertical="center"/>
    </xf>
    <xf numFmtId="0" fontId="9" fillId="6" borderId="0" xfId="0" applyFont="1" applyFill="1" applyAlignment="1">
      <alignment horizontal="center" vertical="center"/>
    </xf>
    <xf numFmtId="0" fontId="6" fillId="6" borderId="0" xfId="0" applyFont="1" applyFill="1" applyAlignment="1">
      <alignment vertical="center"/>
    </xf>
    <xf numFmtId="0" fontId="6" fillId="6" borderId="21" xfId="0" applyFont="1" applyFill="1" applyBorder="1" applyAlignment="1">
      <alignment vertical="center"/>
    </xf>
    <xf numFmtId="4" fontId="21" fillId="0" borderId="34" xfId="0" applyNumberFormat="1" applyFont="1" applyBorder="1" applyAlignment="1">
      <alignment horizontal="center" vertical="center"/>
    </xf>
    <xf numFmtId="167" fontId="21" fillId="0" borderId="11" xfId="0" applyNumberFormat="1" applyFont="1" applyBorder="1" applyAlignment="1">
      <alignment horizontal="center" vertical="center"/>
    </xf>
    <xf numFmtId="0" fontId="21" fillId="0" borderId="11" xfId="0" quotePrefix="1" applyFont="1" applyBorder="1" applyAlignment="1">
      <alignment horizontal="center" vertical="center"/>
    </xf>
    <xf numFmtId="49" fontId="37" fillId="7" borderId="5" xfId="0" applyNumberFormat="1" applyFont="1" applyFill="1" applyBorder="1" applyAlignment="1">
      <alignment horizontal="center" vertical="center"/>
    </xf>
    <xf numFmtId="49" fontId="37" fillId="7" borderId="11" xfId="0" applyNumberFormat="1" applyFont="1" applyFill="1" applyBorder="1" applyAlignment="1">
      <alignment horizontal="center" vertical="center"/>
    </xf>
    <xf numFmtId="0" fontId="21" fillId="7" borderId="13"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39" xfId="0" applyFont="1" applyFill="1" applyBorder="1" applyAlignment="1">
      <alignment horizontal="center" vertical="center"/>
    </xf>
    <xf numFmtId="167" fontId="21" fillId="7" borderId="4" xfId="0" applyNumberFormat="1" applyFont="1" applyFill="1" applyBorder="1" applyAlignment="1">
      <alignment horizontal="center" vertical="center"/>
    </xf>
    <xf numFmtId="168" fontId="21" fillId="7" borderId="13" xfId="0" applyNumberFormat="1" applyFont="1" applyFill="1" applyBorder="1" applyAlignment="1">
      <alignment horizontal="center" vertical="center"/>
    </xf>
    <xf numFmtId="4" fontId="21" fillId="7" borderId="11" xfId="0" applyNumberFormat="1" applyFont="1" applyFill="1" applyBorder="1" applyAlignment="1">
      <alignment horizontal="center" vertical="center"/>
    </xf>
    <xf numFmtId="0" fontId="21" fillId="7" borderId="27" xfId="0" applyFont="1" applyFill="1" applyBorder="1" applyAlignment="1">
      <alignment horizontal="center" vertical="center"/>
    </xf>
    <xf numFmtId="0" fontId="0" fillId="7" borderId="0" xfId="0" applyFill="1"/>
    <xf numFmtId="0" fontId="0" fillId="7" borderId="0" xfId="0" applyFill="1" applyAlignment="1">
      <alignment horizontal="center"/>
    </xf>
    <xf numFmtId="0" fontId="0" fillId="6" borderId="6" xfId="0" applyFill="1" applyBorder="1" applyAlignment="1">
      <alignment vertical="center"/>
    </xf>
    <xf numFmtId="0" fontId="4" fillId="8" borderId="0" xfId="0" quotePrefix="1" applyFont="1" applyFill="1"/>
    <xf numFmtId="0" fontId="2" fillId="6" borderId="33" xfId="0" applyFont="1" applyFill="1" applyBorder="1" applyAlignment="1">
      <alignment horizontal="center"/>
    </xf>
    <xf numFmtId="169" fontId="46" fillId="15" borderId="30" xfId="0" applyNumberFormat="1" applyFont="1" applyFill="1" applyBorder="1" applyAlignment="1">
      <alignment horizontal="center" vertical="center" wrapText="1"/>
    </xf>
    <xf numFmtId="0" fontId="34" fillId="17" borderId="30" xfId="0" applyFont="1" applyFill="1" applyBorder="1" applyAlignment="1">
      <alignment horizontal="center"/>
    </xf>
    <xf numFmtId="168" fontId="0" fillId="17" borderId="42" xfId="0" applyNumberFormat="1" applyFill="1" applyBorder="1" applyAlignment="1">
      <alignment horizontal="center"/>
    </xf>
    <xf numFmtId="168" fontId="2" fillId="17" borderId="43" xfId="0" applyNumberFormat="1" applyFont="1" applyFill="1" applyBorder="1" applyAlignment="1">
      <alignment horizontal="center"/>
    </xf>
    <xf numFmtId="0" fontId="2" fillId="17" borderId="33" xfId="0" applyFont="1" applyFill="1" applyBorder="1" applyAlignment="1">
      <alignment horizontal="center"/>
    </xf>
    <xf numFmtId="0" fontId="0" fillId="17" borderId="32" xfId="0" applyFill="1" applyBorder="1"/>
    <xf numFmtId="0" fontId="0" fillId="17" borderId="33" xfId="0" applyFill="1" applyBorder="1"/>
    <xf numFmtId="0" fontId="6" fillId="6" borderId="21" xfId="0" applyFont="1" applyFill="1" applyBorder="1" applyAlignment="1">
      <alignment horizontal="left" vertical="center"/>
    </xf>
    <xf numFmtId="0" fontId="6" fillId="6" borderId="0" xfId="0" applyFont="1" applyFill="1" applyAlignment="1">
      <alignment horizontal="left" vertical="center"/>
    </xf>
    <xf numFmtId="0" fontId="6" fillId="6" borderId="0" xfId="0" applyFont="1" applyFill="1" applyAlignment="1">
      <alignment horizontal="center" vertical="center"/>
    </xf>
    <xf numFmtId="0" fontId="24" fillId="6" borderId="0" xfId="0" applyFont="1" applyFill="1" applyAlignment="1">
      <alignment horizontal="left"/>
    </xf>
    <xf numFmtId="168" fontId="2" fillId="17" borderId="42" xfId="0" applyNumberFormat="1" applyFont="1" applyFill="1" applyBorder="1" applyAlignment="1">
      <alignment horizontal="center"/>
    </xf>
    <xf numFmtId="0" fontId="2" fillId="8" borderId="0" xfId="0" applyFont="1" applyFill="1" applyAlignment="1">
      <alignment horizontal="center"/>
    </xf>
    <xf numFmtId="0" fontId="2" fillId="8" borderId="0" xfId="0" quotePrefix="1" applyFont="1" applyFill="1" applyAlignment="1">
      <alignment horizontal="center"/>
    </xf>
    <xf numFmtId="0" fontId="10" fillId="6" borderId="19" xfId="0" quotePrefix="1" applyFont="1" applyFill="1" applyBorder="1" applyAlignment="1">
      <alignment horizontal="center" vertical="center"/>
    </xf>
    <xf numFmtId="0" fontId="0" fillId="0" borderId="0" xfId="0" applyAlignment="1">
      <alignment horizontal="right"/>
    </xf>
    <xf numFmtId="14" fontId="4" fillId="4" borderId="0" xfId="0" applyNumberFormat="1" applyFont="1" applyFill="1" applyAlignment="1">
      <alignment horizontal="centerContinuous"/>
    </xf>
    <xf numFmtId="0" fontId="42" fillId="14" borderId="0" xfId="0" quotePrefix="1" applyFont="1" applyFill="1" applyAlignment="1">
      <alignment horizontal="left"/>
    </xf>
    <xf numFmtId="0" fontId="6" fillId="6" borderId="22" xfId="0" quotePrefix="1" applyFont="1" applyFill="1" applyBorder="1" applyAlignment="1">
      <alignment horizontal="center" vertical="center"/>
    </xf>
    <xf numFmtId="17" fontId="0" fillId="8" borderId="0" xfId="0" applyNumberFormat="1" applyFill="1" applyAlignment="1">
      <alignment horizontal="center"/>
    </xf>
    <xf numFmtId="0" fontId="2" fillId="8" borderId="0" xfId="0" applyFont="1" applyFill="1"/>
    <xf numFmtId="0" fontId="18" fillId="8" borderId="10" xfId="0" applyFont="1" applyFill="1" applyBorder="1" applyAlignment="1">
      <alignment horizontal="center" vertical="center"/>
    </xf>
    <xf numFmtId="0" fontId="0" fillId="8" borderId="0" xfId="0" applyFill="1" applyAlignment="1">
      <alignment horizontal="right"/>
    </xf>
    <xf numFmtId="9" fontId="0" fillId="8" borderId="0" xfId="1" applyFont="1" applyFill="1"/>
    <xf numFmtId="0" fontId="32" fillId="8" borderId="0" xfId="0" applyFont="1" applyFill="1"/>
    <xf numFmtId="17" fontId="2" fillId="8" borderId="0" xfId="0" applyNumberFormat="1" applyFont="1" applyFill="1" applyAlignment="1">
      <alignment horizontal="center"/>
    </xf>
    <xf numFmtId="166" fontId="0" fillId="8" borderId="0" xfId="0" applyNumberFormat="1" applyFill="1"/>
    <xf numFmtId="0" fontId="2" fillId="8" borderId="10" xfId="0" applyFont="1" applyFill="1" applyBorder="1" applyAlignment="1">
      <alignment horizontal="center" vertical="center"/>
    </xf>
    <xf numFmtId="0" fontId="2" fillId="8" borderId="0" xfId="0" applyFont="1" applyFill="1" applyAlignment="1">
      <alignment horizontal="center" vertical="center"/>
    </xf>
    <xf numFmtId="0" fontId="0" fillId="8" borderId="28" xfId="0" applyFill="1" applyBorder="1" applyAlignment="1">
      <alignment horizontal="center"/>
    </xf>
    <xf numFmtId="0" fontId="0" fillId="8" borderId="6" xfId="0" applyFill="1" applyBorder="1"/>
    <xf numFmtId="0" fontId="18" fillId="8" borderId="10" xfId="0" applyFont="1" applyFill="1" applyBorder="1" applyAlignment="1">
      <alignment horizontal="right" vertical="center"/>
    </xf>
    <xf numFmtId="0" fontId="18" fillId="8" borderId="11" xfId="0" applyFont="1" applyFill="1" applyBorder="1" applyAlignment="1">
      <alignment horizontal="center" vertical="center"/>
    </xf>
    <xf numFmtId="0" fontId="0" fillId="18" borderId="0" xfId="0" applyFill="1"/>
    <xf numFmtId="0" fontId="0" fillId="18" borderId="0" xfId="0" applyFill="1" applyAlignment="1">
      <alignment horizontal="center"/>
    </xf>
    <xf numFmtId="0" fontId="0" fillId="0" borderId="3" xfId="0" applyBorder="1" applyAlignment="1">
      <alignment horizontal="center"/>
    </xf>
    <xf numFmtId="0" fontId="0" fillId="7" borderId="3" xfId="0" applyFill="1" applyBorder="1" applyAlignment="1">
      <alignment horizontal="center"/>
    </xf>
    <xf numFmtId="166" fontId="3" fillId="4" borderId="19" xfId="0" applyNumberFormat="1" applyFont="1" applyFill="1" applyBorder="1" applyAlignment="1">
      <alignment horizontal="left"/>
    </xf>
    <xf numFmtId="170" fontId="42" fillId="8" borderId="0" xfId="0" quotePrefix="1" applyNumberFormat="1" applyFont="1" applyFill="1" applyAlignment="1">
      <alignment horizontal="left"/>
    </xf>
    <xf numFmtId="0" fontId="49" fillId="19" borderId="0" xfId="0" applyFont="1" applyFill="1" applyAlignment="1">
      <alignment horizontal="center"/>
    </xf>
    <xf numFmtId="17" fontId="4" fillId="0" borderId="0" xfId="0" applyNumberFormat="1" applyFont="1" applyAlignment="1">
      <alignment horizontal="center"/>
    </xf>
    <xf numFmtId="0" fontId="36" fillId="6" borderId="29" xfId="0" applyFont="1" applyFill="1" applyBorder="1" applyAlignment="1">
      <alignment horizontal="left" vertical="center"/>
    </xf>
    <xf numFmtId="0" fontId="4" fillId="14" borderId="0" xfId="0" quotePrefix="1" applyFont="1" applyFill="1"/>
    <xf numFmtId="0" fontId="51" fillId="0" borderId="0" xfId="0" applyFont="1" applyAlignment="1">
      <alignment vertical="center"/>
    </xf>
    <xf numFmtId="0" fontId="52" fillId="0" borderId="0" xfId="2" applyAlignment="1">
      <alignment vertical="center"/>
    </xf>
    <xf numFmtId="0" fontId="53" fillId="0" borderId="0" xfId="0" applyFont="1" applyAlignment="1">
      <alignment vertical="center"/>
    </xf>
    <xf numFmtId="0" fontId="54" fillId="0" borderId="0" xfId="0" applyFont="1"/>
    <xf numFmtId="0" fontId="50" fillId="0" borderId="0" xfId="3" applyFont="1"/>
    <xf numFmtId="0" fontId="55" fillId="0" borderId="0" xfId="3"/>
    <xf numFmtId="1" fontId="55" fillId="0" borderId="0" xfId="3" applyNumberFormat="1"/>
    <xf numFmtId="171" fontId="55" fillId="0" borderId="0" xfId="3" applyNumberFormat="1"/>
    <xf numFmtId="0" fontId="2" fillId="20" borderId="32" xfId="0" applyFont="1" applyFill="1" applyBorder="1" applyAlignment="1">
      <alignment vertical="center"/>
    </xf>
    <xf numFmtId="0" fontId="56" fillId="6" borderId="0" xfId="0" applyFont="1" applyFill="1"/>
    <xf numFmtId="0" fontId="9" fillId="7" borderId="0" xfId="0" applyFont="1" applyFill="1" applyAlignment="1">
      <alignment horizontal="center" vertical="center"/>
    </xf>
    <xf numFmtId="0" fontId="10" fillId="7" borderId="0" xfId="0" quotePrefix="1" applyFont="1" applyFill="1" applyAlignment="1">
      <alignment horizontal="center" vertical="center"/>
    </xf>
    <xf numFmtId="0" fontId="9" fillId="7" borderId="22" xfId="0" quotePrefix="1" applyFont="1" applyFill="1" applyBorder="1" applyAlignment="1">
      <alignment horizontal="center" vertical="center"/>
    </xf>
    <xf numFmtId="0" fontId="9" fillId="7" borderId="22" xfId="0" applyFont="1" applyFill="1" applyBorder="1" applyAlignment="1">
      <alignment horizontal="center" vertical="center"/>
    </xf>
    <xf numFmtId="0" fontId="57" fillId="0" borderId="0" xfId="0" applyFont="1" applyAlignment="1">
      <alignment horizontal="center"/>
    </xf>
    <xf numFmtId="0" fontId="6" fillId="0" borderId="19" xfId="0" applyFont="1" applyBorder="1" applyAlignment="1">
      <alignment vertical="center"/>
    </xf>
    <xf numFmtId="0" fontId="2" fillId="21" borderId="32" xfId="0" applyFont="1" applyFill="1" applyBorder="1" applyAlignment="1">
      <alignment vertical="center"/>
    </xf>
    <xf numFmtId="0" fontId="2" fillId="21" borderId="32" xfId="0" applyFont="1" applyFill="1" applyBorder="1" applyAlignment="1">
      <alignment horizontal="center"/>
    </xf>
    <xf numFmtId="0" fontId="0" fillId="21" borderId="0" xfId="0" applyFill="1"/>
    <xf numFmtId="0" fontId="2" fillId="21" borderId="0" xfId="0" applyFont="1" applyFill="1"/>
    <xf numFmtId="0" fontId="2" fillId="6" borderId="0" xfId="0" applyFont="1" applyFill="1"/>
    <xf numFmtId="0" fontId="0" fillId="22" borderId="0" xfId="0" applyFill="1"/>
    <xf numFmtId="0" fontId="2" fillId="22" borderId="0" xfId="0" applyFont="1" applyFill="1"/>
    <xf numFmtId="0" fontId="9" fillId="6" borderId="19" xfId="0" applyFont="1" applyFill="1" applyBorder="1" applyAlignment="1">
      <alignment horizontal="center" vertical="center"/>
    </xf>
    <xf numFmtId="0" fontId="9" fillId="6" borderId="22" xfId="0" applyFont="1" applyFill="1" applyBorder="1" applyAlignment="1">
      <alignment horizontal="center" vertical="center"/>
    </xf>
    <xf numFmtId="0" fontId="6" fillId="7" borderId="22" xfId="0" quotePrefix="1" applyFont="1" applyFill="1" applyBorder="1" applyAlignment="1">
      <alignment horizontal="center" vertical="center"/>
    </xf>
    <xf numFmtId="0" fontId="2" fillId="20" borderId="31" xfId="0" applyFont="1" applyFill="1" applyBorder="1" applyAlignment="1">
      <alignment vertical="center"/>
    </xf>
    <xf numFmtId="172" fontId="0" fillId="6" borderId="0" xfId="0" applyNumberFormat="1" applyFill="1"/>
    <xf numFmtId="0" fontId="0" fillId="23" borderId="0" xfId="0" applyFill="1" applyAlignment="1">
      <alignment vertical="center"/>
    </xf>
    <xf numFmtId="0" fontId="6" fillId="23" borderId="0" xfId="0" applyFont="1" applyFill="1" applyAlignment="1">
      <alignment horizontal="center" vertical="center"/>
    </xf>
    <xf numFmtId="0" fontId="6" fillId="23" borderId="0" xfId="0" applyFont="1" applyFill="1" applyAlignment="1">
      <alignment horizontal="left" vertical="center"/>
    </xf>
    <xf numFmtId="0" fontId="0" fillId="23" borderId="0" xfId="0" applyFill="1"/>
    <xf numFmtId="0" fontId="6" fillId="23" borderId="0" xfId="0" applyFont="1" applyFill="1" applyAlignment="1">
      <alignment horizontal="center"/>
    </xf>
    <xf numFmtId="0" fontId="5" fillId="23" borderId="0" xfId="0" applyFont="1" applyFill="1"/>
    <xf numFmtId="0" fontId="29" fillId="0" borderId="0" xfId="0" applyFont="1" applyAlignment="1">
      <alignment vertical="center" wrapText="1"/>
    </xf>
    <xf numFmtId="0" fontId="9" fillId="7" borderId="19" xfId="0" applyFont="1" applyFill="1" applyBorder="1" applyAlignment="1">
      <alignment horizontal="center" vertical="center"/>
    </xf>
    <xf numFmtId="0" fontId="9" fillId="7" borderId="20" xfId="0" quotePrefix="1" applyFont="1" applyFill="1" applyBorder="1" applyAlignment="1">
      <alignment horizontal="center" vertical="center"/>
    </xf>
    <xf numFmtId="0" fontId="2" fillId="23" borderId="0" xfId="0" applyFont="1" applyFill="1" applyAlignment="1">
      <alignment vertical="center"/>
    </xf>
    <xf numFmtId="0" fontId="6" fillId="7" borderId="0" xfId="0" applyFont="1" applyFill="1" applyAlignment="1">
      <alignment horizontal="center" vertical="center"/>
    </xf>
    <xf numFmtId="0" fontId="6" fillId="0" borderId="18" xfId="0" applyFont="1" applyBorder="1" applyAlignment="1">
      <alignment vertical="center"/>
    </xf>
    <xf numFmtId="0" fontId="6" fillId="0" borderId="19" xfId="0" applyFont="1" applyBorder="1" applyAlignment="1">
      <alignment horizontal="center" vertical="center"/>
    </xf>
    <xf numFmtId="0" fontId="6" fillId="0" borderId="20" xfId="0" quotePrefix="1" applyFont="1" applyBorder="1" applyAlignment="1">
      <alignment horizontal="center" vertical="center"/>
    </xf>
    <xf numFmtId="0" fontId="6" fillId="23" borderId="0" xfId="0" applyFont="1" applyFill="1" applyAlignment="1">
      <alignment vertical="center"/>
    </xf>
    <xf numFmtId="170" fontId="42" fillId="8" borderId="0" xfId="0" quotePrefix="1" applyNumberFormat="1" applyFont="1" applyFill="1" applyAlignment="1">
      <alignment horizontal="left"/>
    </xf>
    <xf numFmtId="0" fontId="13" fillId="0" borderId="0" xfId="0" applyFont="1" applyAlignment="1">
      <alignment horizontal="center"/>
    </xf>
    <xf numFmtId="0" fontId="24" fillId="4" borderId="0" xfId="0" applyFont="1" applyFill="1" applyAlignment="1">
      <alignment horizontal="left" vertical="center" wrapText="1"/>
    </xf>
    <xf numFmtId="0" fontId="14" fillId="3" borderId="9" xfId="0" applyFont="1" applyFill="1" applyBorder="1" applyAlignment="1">
      <alignment horizontal="center" vertical="center"/>
    </xf>
    <xf numFmtId="0" fontId="16" fillId="3" borderId="0" xfId="0" applyFont="1" applyFill="1" applyAlignment="1">
      <alignment horizontal="center" vertical="center"/>
    </xf>
    <xf numFmtId="0" fontId="16" fillId="3" borderId="3" xfId="0" applyFont="1" applyFill="1" applyBorder="1" applyAlignment="1">
      <alignment horizontal="center" vertical="center"/>
    </xf>
    <xf numFmtId="166" fontId="3" fillId="5" borderId="12" xfId="0" applyNumberFormat="1" applyFont="1" applyFill="1" applyBorder="1" applyAlignment="1">
      <alignment horizontal="left"/>
    </xf>
    <xf numFmtId="0" fontId="14" fillId="3" borderId="19" xfId="0" applyFont="1" applyFill="1" applyBorder="1" applyAlignment="1">
      <alignment horizontal="center"/>
    </xf>
    <xf numFmtId="0" fontId="16" fillId="3" borderId="24" xfId="0" applyFont="1" applyFill="1" applyBorder="1" applyAlignment="1">
      <alignment horizontal="center"/>
    </xf>
    <xf numFmtId="166" fontId="3" fillId="4" borderId="19" xfId="0" applyNumberFormat="1" applyFont="1" applyFill="1" applyBorder="1" applyAlignment="1">
      <alignment horizontal="left"/>
    </xf>
    <xf numFmtId="0" fontId="14" fillId="3" borderId="18" xfId="0" applyFont="1" applyFill="1" applyBorder="1" applyAlignment="1">
      <alignment horizontal="center"/>
    </xf>
    <xf numFmtId="0" fontId="14" fillId="3" borderId="20" xfId="0" applyFont="1" applyFill="1" applyBorder="1" applyAlignment="1">
      <alignment horizontal="center"/>
    </xf>
    <xf numFmtId="0" fontId="16" fillId="3" borderId="23" xfId="0" applyFont="1" applyFill="1" applyBorder="1" applyAlignment="1">
      <alignment horizontal="center"/>
    </xf>
    <xf numFmtId="0" fontId="16" fillId="3" borderId="25" xfId="0" applyFont="1" applyFill="1" applyBorder="1" applyAlignment="1">
      <alignment horizontal="center"/>
    </xf>
    <xf numFmtId="0" fontId="16" fillId="3" borderId="21" xfId="0" applyFont="1" applyFill="1" applyBorder="1" applyAlignment="1">
      <alignment horizontal="center" vertical="center"/>
    </xf>
    <xf numFmtId="0" fontId="24" fillId="0" borderId="0" xfId="0" applyFont="1" applyAlignment="1">
      <alignment horizontal="left"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cellXfs>
  <cellStyles count="4">
    <cellStyle name="Hyperlink" xfId="2" builtinId="8"/>
    <cellStyle name="Normal" xfId="0" builtinId="0"/>
    <cellStyle name="Normal 2" xfId="3" xr:uid="{E9059687-A5A6-444E-BDEF-ED6EC086482F}"/>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Firm Orders Backlog - 2023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Graphs_2023!$B$3</c:f>
              <c:strCache>
                <c:ptCount val="1"/>
                <c:pt idx="0">
                  <c:v>E170-E1</c:v>
                </c:pt>
              </c:strCache>
            </c:strRef>
          </c:tx>
          <c:spPr>
            <a:solidFill>
              <a:schemeClr val="accent1"/>
            </a:solidFill>
            <a:ln>
              <a:noFill/>
            </a:ln>
            <a:effectLst/>
          </c:spPr>
          <c:invertIfNegative val="0"/>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Graphs_2023!$C$3:$N$3</c:f>
              <c:numCache>
                <c:formatCode>General</c:formatCode>
                <c:ptCount val="12"/>
              </c:numCache>
            </c:numRef>
          </c:val>
          <c:extLst>
            <c:ext xmlns:c16="http://schemas.microsoft.com/office/drawing/2014/chart" uri="{C3380CC4-5D6E-409C-BE32-E72D297353CC}">
              <c16:uniqueId val="{00000000-9AF0-4AAF-B046-2FD86AF64D4B}"/>
            </c:ext>
          </c:extLst>
        </c:ser>
        <c:ser>
          <c:idx val="1"/>
          <c:order val="1"/>
          <c:tx>
            <c:strRef>
              <c:f>Graphs_2023!$B$4</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Graphs_2023!$C$4:$N$4</c:f>
              <c:numCache>
                <c:formatCode>General</c:formatCode>
                <c:ptCount val="12"/>
                <c:pt idx="0">
                  <c:v>89</c:v>
                </c:pt>
                <c:pt idx="1">
                  <c:v>88</c:v>
                </c:pt>
                <c:pt idx="2">
                  <c:v>85</c:v>
                </c:pt>
                <c:pt idx="3">
                  <c:v>84</c:v>
                </c:pt>
                <c:pt idx="4">
                  <c:v>88</c:v>
                </c:pt>
                <c:pt idx="5">
                  <c:v>82</c:v>
                </c:pt>
                <c:pt idx="6">
                  <c:v>82</c:v>
                </c:pt>
                <c:pt idx="7">
                  <c:v>81</c:v>
                </c:pt>
                <c:pt idx="8">
                  <c:v>82</c:v>
                </c:pt>
                <c:pt idx="9">
                  <c:v>103</c:v>
                </c:pt>
                <c:pt idx="10">
                  <c:v>101</c:v>
                </c:pt>
                <c:pt idx="11">
                  <c:v>100</c:v>
                </c:pt>
              </c:numCache>
            </c:numRef>
          </c:val>
          <c:extLst>
            <c:ext xmlns:c16="http://schemas.microsoft.com/office/drawing/2014/chart" uri="{C3380CC4-5D6E-409C-BE32-E72D297353CC}">
              <c16:uniqueId val="{00000001-9AF0-4AAF-B046-2FD86AF64D4B}"/>
            </c:ext>
          </c:extLst>
        </c:ser>
        <c:ser>
          <c:idx val="2"/>
          <c:order val="2"/>
          <c:tx>
            <c:strRef>
              <c:f>Graphs_2023!$B$5</c:f>
              <c:strCache>
                <c:ptCount val="1"/>
                <c:pt idx="0">
                  <c:v>E190-E1</c:v>
                </c:pt>
              </c:strCache>
            </c:strRef>
          </c:tx>
          <c:spPr>
            <a:solidFill>
              <a:schemeClr val="tx2">
                <a:lumMod val="75000"/>
              </a:schemeClr>
            </a:solidFill>
            <a:ln>
              <a:noFill/>
            </a:ln>
            <a:effectLst/>
          </c:spPr>
          <c:invertIfNegative val="0"/>
          <c:dLbls>
            <c:dLbl>
              <c:idx val="0"/>
              <c:layout>
                <c:manualLayout>
                  <c:x val="2.1587958678607282E-2"/>
                  <c:y val="1.888677108093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F0-4AAF-B046-2FD86AF64D4B}"/>
                </c:ext>
              </c:extLst>
            </c:dLbl>
            <c:dLbl>
              <c:idx val="1"/>
              <c:layout>
                <c:manualLayout>
                  <c:x val="2.3386955235157887E-2"/>
                  <c:y val="6.2955903603110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F0-4AAF-B046-2FD86AF64D4B}"/>
                </c:ext>
              </c:extLst>
            </c:dLbl>
            <c:dLbl>
              <c:idx val="2"/>
              <c:layout>
                <c:manualLayout>
                  <c:x val="2.518595179170853E-2"/>
                  <c:y val="6.2955903603110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F0-4AAF-B046-2FD86AF64D4B}"/>
                </c:ext>
              </c:extLst>
            </c:dLbl>
            <c:dLbl>
              <c:idx val="3"/>
              <c:layout>
                <c:manualLayout>
                  <c:x val="2.6984948348259104E-2"/>
                  <c:y val="9.44338554046651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F0-4AAF-B046-2FD86AF64D4B}"/>
                </c:ext>
              </c:extLst>
            </c:dLbl>
            <c:dLbl>
              <c:idx val="4"/>
              <c:layout>
                <c:manualLayout>
                  <c:x val="2.5132910880544996E-2"/>
                  <c:y val="6.427419879301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F0-4AAF-B046-2FD86AF64D4B}"/>
                </c:ext>
              </c:extLst>
            </c:dLbl>
            <c:dLbl>
              <c:idx val="5"/>
              <c:layout>
                <c:manualLayout>
                  <c:x val="2.3315935117181528E-2"/>
                  <c:y val="3.06562908398508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F0-4AAF-B046-2FD86AF64D4B}"/>
                </c:ext>
              </c:extLst>
            </c:dLbl>
            <c:dLbl>
              <c:idx val="6"/>
              <c:layout>
                <c:manualLayout>
                  <c:x val="2.1650511180240046E-2"/>
                  <c:y val="1.8393774503911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F0-4AAF-B046-2FD86AF64D4B}"/>
                </c:ext>
              </c:extLst>
            </c:dLbl>
            <c:dLbl>
              <c:idx val="7"/>
              <c:layout>
                <c:manualLayout>
                  <c:x val="2.331593511718159E-2"/>
                  <c:y val="1.2262516335940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F0-4AAF-B046-2FD86AF64D4B}"/>
                </c:ext>
              </c:extLst>
            </c:dLbl>
            <c:dLbl>
              <c:idx val="8"/>
              <c:layout>
                <c:manualLayout>
                  <c:x val="2.1650511180240046E-2"/>
                  <c:y val="1.8393774503911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F0-4AAF-B046-2FD86AF64D4B}"/>
                </c:ext>
              </c:extLst>
            </c:dLbl>
            <c:dLbl>
              <c:idx val="9"/>
              <c:layout>
                <c:manualLayout>
                  <c:x val="2.1650511180239924E-2"/>
                  <c:y val="2.4525032671881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F0-4AAF-B046-2FD86AF64D4B}"/>
                </c:ext>
              </c:extLst>
            </c:dLbl>
            <c:dLbl>
              <c:idx val="10"/>
              <c:layout>
                <c:manualLayout>
                  <c:x val="2.4981359054123131E-2"/>
                  <c:y val="2.14594035878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F0-4AAF-B046-2FD86AF64D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Graphs_2023!$C$5:$N$5</c:f>
              <c:numCache>
                <c:formatCode>General</c:formatCode>
                <c:ptCount val="12"/>
              </c:numCache>
            </c:numRef>
          </c:val>
          <c:extLst>
            <c:ext xmlns:c16="http://schemas.microsoft.com/office/drawing/2014/chart" uri="{C3380CC4-5D6E-409C-BE32-E72D297353CC}">
              <c16:uniqueId val="{0000000D-9AF0-4AAF-B046-2FD86AF64D4B}"/>
            </c:ext>
          </c:extLst>
        </c:ser>
        <c:ser>
          <c:idx val="3"/>
          <c:order val="3"/>
          <c:tx>
            <c:strRef>
              <c:f>Graphs_2023!$B$6</c:f>
              <c:strCache>
                <c:ptCount val="1"/>
                <c:pt idx="0">
                  <c:v>E195-E1</c:v>
                </c:pt>
              </c:strCache>
            </c:strRef>
          </c:tx>
          <c:spPr>
            <a:solidFill>
              <a:schemeClr val="accent4"/>
            </a:solidFill>
            <a:ln>
              <a:noFill/>
            </a:ln>
            <a:effectLst/>
          </c:spPr>
          <c:invertIfNegative val="0"/>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Graphs_2023!$C$6:$N$6</c:f>
              <c:numCache>
                <c:formatCode>General</c:formatCode>
                <c:ptCount val="12"/>
              </c:numCache>
            </c:numRef>
          </c:val>
          <c:extLst>
            <c:ext xmlns:c16="http://schemas.microsoft.com/office/drawing/2014/chart" uri="{C3380CC4-5D6E-409C-BE32-E72D297353CC}">
              <c16:uniqueId val="{0000000E-9AF0-4AAF-B046-2FD86AF64D4B}"/>
            </c:ext>
          </c:extLst>
        </c:ser>
        <c:ser>
          <c:idx val="4"/>
          <c:order val="4"/>
          <c:tx>
            <c:strRef>
              <c:f>Graphs_2023!$B$7</c:f>
              <c:strCache>
                <c:ptCount val="1"/>
                <c:pt idx="0">
                  <c:v>E175-E2</c:v>
                </c:pt>
              </c:strCache>
            </c:strRef>
          </c:tx>
          <c:spPr>
            <a:solidFill>
              <a:schemeClr val="accent5"/>
            </a:solidFill>
            <a:ln>
              <a:noFill/>
            </a:ln>
            <a:effectLst/>
          </c:spPr>
          <c:invertIfNegative val="0"/>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Graphs_2023!$C$7:$N$7</c:f>
              <c:numCache>
                <c:formatCode>General</c:formatCode>
                <c:ptCount val="12"/>
              </c:numCache>
            </c:numRef>
          </c:val>
          <c:extLst>
            <c:ext xmlns:c16="http://schemas.microsoft.com/office/drawing/2014/chart" uri="{C3380CC4-5D6E-409C-BE32-E72D297353CC}">
              <c16:uniqueId val="{0000000F-9AF0-4AAF-B046-2FD86AF64D4B}"/>
            </c:ext>
          </c:extLst>
        </c:ser>
        <c:ser>
          <c:idx val="5"/>
          <c:order val="5"/>
          <c:tx>
            <c:strRef>
              <c:f>Graphs_2023!$B$8</c:f>
              <c:strCache>
                <c:ptCount val="1"/>
                <c:pt idx="0">
                  <c:v>E190-E2</c:v>
                </c:pt>
              </c:strCache>
            </c:strRef>
          </c:tx>
          <c:spPr>
            <a:solidFill>
              <a:schemeClr val="accent6">
                <a:lumMod val="75000"/>
              </a:schemeClr>
            </a:solidFill>
            <a:ln>
              <a:noFill/>
            </a:ln>
            <a:effectLst/>
          </c:spPr>
          <c:invertIfNegative val="0"/>
          <c:dLbls>
            <c:dLbl>
              <c:idx val="0"/>
              <c:layout>
                <c:manualLayout>
                  <c:x val="2.3386955235157873E-2"/>
                  <c:y val="-9.44338554046651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F0-4AAF-B046-2FD86AF64D4B}"/>
                </c:ext>
              </c:extLst>
            </c:dLbl>
            <c:dLbl>
              <c:idx val="1"/>
              <c:layout>
                <c:manualLayout>
                  <c:x val="2.3386955235157887E-2"/>
                  <c:y val="-1.2591180720622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F0-4AAF-B046-2FD86AF64D4B}"/>
                </c:ext>
              </c:extLst>
            </c:dLbl>
            <c:dLbl>
              <c:idx val="2"/>
              <c:layout>
                <c:manualLayout>
                  <c:x val="2.518595179170853E-2"/>
                  <c:y val="-1.888677108093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F0-4AAF-B046-2FD86AF64D4B}"/>
                </c:ext>
              </c:extLst>
            </c:dLbl>
            <c:dLbl>
              <c:idx val="3"/>
              <c:layout>
                <c:manualLayout>
                  <c:x val="2.3386955235157887E-2"/>
                  <c:y val="-2.2034566261088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F0-4AAF-B046-2FD86AF64D4B}"/>
                </c:ext>
              </c:extLst>
            </c:dLbl>
            <c:dLbl>
              <c:idx val="4"/>
              <c:layout>
                <c:manualLayout>
                  <c:x val="2.5132910880544996E-2"/>
                  <c:y val="-2.249596957755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AF0-4AAF-B046-2FD86AF64D4B}"/>
                </c:ext>
              </c:extLst>
            </c:dLbl>
            <c:dLbl>
              <c:idx val="5"/>
              <c:layout>
                <c:manualLayout>
                  <c:x val="2.3315935117181528E-2"/>
                  <c:y val="-1.8393774503911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AF0-4AAF-B046-2FD86AF64D4B}"/>
                </c:ext>
              </c:extLst>
            </c:dLbl>
            <c:dLbl>
              <c:idx val="6"/>
              <c:layout>
                <c:manualLayout>
                  <c:x val="2.331593511718159E-2"/>
                  <c:y val="-1.532814541992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AF0-4AAF-B046-2FD86AF64D4B}"/>
                </c:ext>
              </c:extLst>
            </c:dLbl>
            <c:dLbl>
              <c:idx val="7"/>
              <c:layout>
                <c:manualLayout>
                  <c:x val="2.331593511718159E-2"/>
                  <c:y val="-1.226251633594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F0-4AAF-B046-2FD86AF64D4B}"/>
                </c:ext>
              </c:extLst>
            </c:dLbl>
            <c:dLbl>
              <c:idx val="8"/>
              <c:layout>
                <c:manualLayout>
                  <c:x val="2.1650511180240046E-2"/>
                  <c:y val="-1.2262516335940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F0-4AAF-B046-2FD86AF64D4B}"/>
                </c:ext>
              </c:extLst>
            </c:dLbl>
            <c:dLbl>
              <c:idx val="9"/>
              <c:layout>
                <c:manualLayout>
                  <c:x val="2.331593511718159E-2"/>
                  <c:y val="-6.131258167970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AF0-4AAF-B046-2FD86AF64D4B}"/>
                </c:ext>
              </c:extLst>
            </c:dLbl>
            <c:dLbl>
              <c:idx val="10"/>
              <c:layout>
                <c:manualLayout>
                  <c:x val="2.4981359054123131E-2"/>
                  <c:y val="-1.2262516335940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F0-4AAF-B046-2FD86AF64D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Graphs_2023!$C$8:$N$8</c:f>
              <c:numCache>
                <c:formatCode>General</c:formatCode>
                <c:ptCount val="12"/>
                <c:pt idx="0">
                  <c:v>7</c:v>
                </c:pt>
                <c:pt idx="1">
                  <c:v>7</c:v>
                </c:pt>
                <c:pt idx="2">
                  <c:v>7</c:v>
                </c:pt>
                <c:pt idx="3">
                  <c:v>16</c:v>
                </c:pt>
                <c:pt idx="4">
                  <c:v>16</c:v>
                </c:pt>
                <c:pt idx="5">
                  <c:v>16</c:v>
                </c:pt>
                <c:pt idx="6">
                  <c:v>16</c:v>
                </c:pt>
                <c:pt idx="7">
                  <c:v>16</c:v>
                </c:pt>
                <c:pt idx="8">
                  <c:v>16</c:v>
                </c:pt>
                <c:pt idx="9">
                  <c:v>16</c:v>
                </c:pt>
                <c:pt idx="10">
                  <c:v>16</c:v>
                </c:pt>
                <c:pt idx="11">
                  <c:v>16</c:v>
                </c:pt>
              </c:numCache>
            </c:numRef>
          </c:val>
          <c:extLst>
            <c:ext xmlns:c16="http://schemas.microsoft.com/office/drawing/2014/chart" uri="{C3380CC4-5D6E-409C-BE32-E72D297353CC}">
              <c16:uniqueId val="{0000001B-9AF0-4AAF-B046-2FD86AF64D4B}"/>
            </c:ext>
          </c:extLst>
        </c:ser>
        <c:ser>
          <c:idx val="6"/>
          <c:order val="6"/>
          <c:tx>
            <c:strRef>
              <c:f>Graphs_2023!$B$9</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Graphs_2023!$C$9:$N$9</c:f>
              <c:numCache>
                <c:formatCode>General</c:formatCode>
                <c:ptCount val="12"/>
                <c:pt idx="0">
                  <c:v>191</c:v>
                </c:pt>
                <c:pt idx="1">
                  <c:v>190</c:v>
                </c:pt>
                <c:pt idx="2">
                  <c:v>189</c:v>
                </c:pt>
                <c:pt idx="3">
                  <c:v>179</c:v>
                </c:pt>
                <c:pt idx="4">
                  <c:v>177</c:v>
                </c:pt>
                <c:pt idx="5">
                  <c:v>173</c:v>
                </c:pt>
                <c:pt idx="6">
                  <c:v>178</c:v>
                </c:pt>
                <c:pt idx="7">
                  <c:v>173</c:v>
                </c:pt>
                <c:pt idx="8">
                  <c:v>174</c:v>
                </c:pt>
                <c:pt idx="9">
                  <c:v>172</c:v>
                </c:pt>
                <c:pt idx="10">
                  <c:v>193</c:v>
                </c:pt>
                <c:pt idx="11">
                  <c:v>182</c:v>
                </c:pt>
              </c:numCache>
            </c:numRef>
          </c:val>
          <c:extLst>
            <c:ext xmlns:c16="http://schemas.microsoft.com/office/drawing/2014/chart" uri="{C3380CC4-5D6E-409C-BE32-E72D297353CC}">
              <c16:uniqueId val="{0000001C-9AF0-4AAF-B046-2FD86AF64D4B}"/>
            </c:ext>
          </c:extLst>
        </c:ser>
        <c:dLbls>
          <c:showLegendKey val="0"/>
          <c:showVal val="0"/>
          <c:showCatName val="0"/>
          <c:showSerName val="0"/>
          <c:showPercent val="0"/>
          <c:showBubbleSize val="0"/>
        </c:dLbls>
        <c:gapWidth val="150"/>
        <c:overlap val="100"/>
        <c:axId val="829008792"/>
        <c:axId val="829009448"/>
      </c:barChart>
      <c:lineChart>
        <c:grouping val="standard"/>
        <c:varyColors val="0"/>
        <c:ser>
          <c:idx val="7"/>
          <c:order val="7"/>
          <c:tx>
            <c:strRef>
              <c:f>Graphs_2023!$B$10</c:f>
              <c:strCache>
                <c:ptCount val="1"/>
                <c:pt idx="0">
                  <c:v>Total backlog</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Graphs_2023!$C$10:$N$10</c:f>
              <c:numCache>
                <c:formatCode>General</c:formatCode>
                <c:ptCount val="12"/>
                <c:pt idx="0">
                  <c:v>287</c:v>
                </c:pt>
                <c:pt idx="1">
                  <c:v>285</c:v>
                </c:pt>
                <c:pt idx="2">
                  <c:v>281</c:v>
                </c:pt>
                <c:pt idx="3">
                  <c:v>279</c:v>
                </c:pt>
                <c:pt idx="4">
                  <c:v>281</c:v>
                </c:pt>
                <c:pt idx="5">
                  <c:v>271</c:v>
                </c:pt>
                <c:pt idx="6">
                  <c:v>276</c:v>
                </c:pt>
                <c:pt idx="7">
                  <c:v>270</c:v>
                </c:pt>
                <c:pt idx="8">
                  <c:v>272</c:v>
                </c:pt>
                <c:pt idx="9">
                  <c:v>291</c:v>
                </c:pt>
                <c:pt idx="10">
                  <c:v>310</c:v>
                </c:pt>
                <c:pt idx="11">
                  <c:v>298</c:v>
                </c:pt>
              </c:numCache>
            </c:numRef>
          </c:val>
          <c:smooth val="0"/>
          <c:extLst>
            <c:ext xmlns:c16="http://schemas.microsoft.com/office/drawing/2014/chart" uri="{C3380CC4-5D6E-409C-BE32-E72D297353CC}">
              <c16:uniqueId val="{0000001D-9AF0-4AAF-B046-2FD86AF64D4B}"/>
            </c:ext>
          </c:extLst>
        </c:ser>
        <c:dLbls>
          <c:showLegendKey val="0"/>
          <c:showVal val="0"/>
          <c:showCatName val="0"/>
          <c:showSerName val="0"/>
          <c:showPercent val="0"/>
          <c:showBubbleSize val="0"/>
        </c:dLbls>
        <c:marker val="1"/>
        <c:smooth val="0"/>
        <c:axId val="493971768"/>
        <c:axId val="493978656"/>
      </c:lineChart>
      <c:date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Offset val="100"/>
        <c:baseTimeUnit val="months"/>
      </c:dateAx>
      <c:valAx>
        <c:axId val="829009448"/>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valAx>
        <c:axId val="493978656"/>
        <c:scaling>
          <c:orientation val="minMax"/>
          <c:max val="40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971768"/>
        <c:crosses val="max"/>
        <c:crossBetween val="between"/>
      </c:valAx>
      <c:dateAx>
        <c:axId val="493971768"/>
        <c:scaling>
          <c:orientation val="minMax"/>
        </c:scaling>
        <c:delete val="1"/>
        <c:axPos val="b"/>
        <c:numFmt formatCode="mmm\-yy" sourceLinked="1"/>
        <c:majorTickMark val="out"/>
        <c:minorTickMark val="none"/>
        <c:tickLblPos val="nextTo"/>
        <c:crossAx val="4939786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Deliveries</a:t>
            </a:r>
            <a:r>
              <a:rPr lang="pt-BR" baseline="0"/>
              <a:t> </a:t>
            </a:r>
            <a:r>
              <a:rPr lang="pt-BR"/>
              <a: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0483806949583166E-2"/>
          <c:y val="0.10977286835963997"/>
          <c:w val="0.94330265229270316"/>
          <c:h val="0.7470467330367373"/>
        </c:manualLayout>
      </c:layout>
      <c:barChart>
        <c:barDir val="col"/>
        <c:grouping val="stacked"/>
        <c:varyColors val="0"/>
        <c:ser>
          <c:idx val="0"/>
          <c:order val="0"/>
          <c:tx>
            <c:strRef>
              <c:f>Graphs_2024!$B$52</c:f>
              <c:strCache>
                <c:ptCount val="1"/>
                <c:pt idx="0">
                  <c:v>E170-E1</c:v>
                </c:pt>
              </c:strCache>
            </c:strRef>
          </c:tx>
          <c:spPr>
            <a:solidFill>
              <a:schemeClr val="accent1"/>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Graphs_2024!$C$52:$N$52</c:f>
            </c:numRef>
          </c:val>
          <c:extLst>
            <c:ext xmlns:c16="http://schemas.microsoft.com/office/drawing/2014/chart" uri="{C3380CC4-5D6E-409C-BE32-E72D297353CC}">
              <c16:uniqueId val="{00000000-B390-4E98-AF92-BE683FB35C99}"/>
            </c:ext>
          </c:extLst>
        </c:ser>
        <c:ser>
          <c:idx val="1"/>
          <c:order val="1"/>
          <c:tx>
            <c:strRef>
              <c:f>Graphs_2023!$B$53</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Graphs_2023!$C$53:$N$53</c:f>
              <c:numCache>
                <c:formatCode>General</c:formatCode>
                <c:ptCount val="12"/>
                <c:pt idx="2">
                  <c:v>2</c:v>
                </c:pt>
                <c:pt idx="3">
                  <c:v>1</c:v>
                </c:pt>
                <c:pt idx="4">
                  <c:v>3</c:v>
                </c:pt>
                <c:pt idx="5">
                  <c:v>6</c:v>
                </c:pt>
                <c:pt idx="6">
                  <c:v>0</c:v>
                </c:pt>
                <c:pt idx="7">
                  <c:v>1</c:v>
                </c:pt>
                <c:pt idx="8">
                  <c:v>5</c:v>
                </c:pt>
                <c:pt idx="9">
                  <c:v>2</c:v>
                </c:pt>
                <c:pt idx="10">
                  <c:v>2</c:v>
                </c:pt>
                <c:pt idx="11">
                  <c:v>3</c:v>
                </c:pt>
              </c:numCache>
            </c:numRef>
          </c:val>
          <c:extLst>
            <c:ext xmlns:c16="http://schemas.microsoft.com/office/drawing/2014/chart" uri="{C3380CC4-5D6E-409C-BE32-E72D297353CC}">
              <c16:uniqueId val="{00000001-B390-4E98-AF92-BE683FB35C99}"/>
            </c:ext>
          </c:extLst>
        </c:ser>
        <c:ser>
          <c:idx val="2"/>
          <c:order val="2"/>
          <c:tx>
            <c:strRef>
              <c:f>Graphs_2023!$B$54</c:f>
              <c:strCache>
                <c:ptCount val="1"/>
                <c:pt idx="0">
                  <c:v>E190-E1</c:v>
                </c:pt>
              </c:strCache>
            </c:strRef>
          </c:tx>
          <c:spPr>
            <a:solidFill>
              <a:schemeClr val="tx2">
                <a:lumMod val="75000"/>
              </a:schemeClr>
            </a:solidFill>
            <a:ln>
              <a:noFill/>
            </a:ln>
            <a:effectLst/>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90-4E98-AF92-BE683FB35C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Graphs_2023!$C$54:$N$54</c:f>
              <c:numCache>
                <c:formatCode>General</c:formatCode>
                <c:ptCount val="12"/>
              </c:numCache>
            </c:numRef>
          </c:val>
          <c:extLst>
            <c:ext xmlns:c16="http://schemas.microsoft.com/office/drawing/2014/chart" uri="{C3380CC4-5D6E-409C-BE32-E72D297353CC}">
              <c16:uniqueId val="{00000003-B390-4E98-AF92-BE683FB35C99}"/>
            </c:ext>
          </c:extLst>
        </c:ser>
        <c:ser>
          <c:idx val="3"/>
          <c:order val="3"/>
          <c:tx>
            <c:strRef>
              <c:f>Graphs_2024!$B$55</c:f>
              <c:strCache>
                <c:ptCount val="1"/>
                <c:pt idx="0">
                  <c:v>E195-E1</c:v>
                </c:pt>
              </c:strCache>
            </c:strRef>
          </c:tx>
          <c:spPr>
            <a:solidFill>
              <a:schemeClr val="accent4"/>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Graphs_2024!$C$55:$N$55</c:f>
            </c:numRef>
          </c:val>
          <c:extLst>
            <c:ext xmlns:c16="http://schemas.microsoft.com/office/drawing/2014/chart" uri="{C3380CC4-5D6E-409C-BE32-E72D297353CC}">
              <c16:uniqueId val="{00000004-B390-4E98-AF92-BE683FB35C99}"/>
            </c:ext>
          </c:extLst>
        </c:ser>
        <c:ser>
          <c:idx val="4"/>
          <c:order val="4"/>
          <c:tx>
            <c:strRef>
              <c:f>Graphs_2024!$B$56</c:f>
              <c:strCache>
                <c:ptCount val="1"/>
                <c:pt idx="0">
                  <c:v>E175-E2</c:v>
                </c:pt>
              </c:strCache>
            </c:strRef>
          </c:tx>
          <c:spPr>
            <a:solidFill>
              <a:schemeClr val="accent5"/>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Graphs_2024!$C$56:$N$56</c:f>
            </c:numRef>
          </c:val>
          <c:extLst>
            <c:ext xmlns:c16="http://schemas.microsoft.com/office/drawing/2014/chart" uri="{C3380CC4-5D6E-409C-BE32-E72D297353CC}">
              <c16:uniqueId val="{00000005-B390-4E98-AF92-BE683FB35C99}"/>
            </c:ext>
          </c:extLst>
        </c:ser>
        <c:ser>
          <c:idx val="5"/>
          <c:order val="5"/>
          <c:tx>
            <c:strRef>
              <c:f>Graphs_2023!$B$57</c:f>
              <c:strCache>
                <c:ptCount val="1"/>
                <c:pt idx="0">
                  <c:v>E190-E2</c:v>
                </c:pt>
              </c:strCache>
            </c:strRef>
          </c:tx>
          <c:spPr>
            <a:solidFill>
              <a:schemeClr val="accent6">
                <a:lumMod val="75000"/>
              </a:schemeClr>
            </a:solidFill>
            <a:ln>
              <a:noFill/>
            </a:ln>
            <a:effectLst/>
          </c:spPr>
          <c:invertIfNegative val="0"/>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Graphs_2023!$C$57:$N$57</c:f>
              <c:numCache>
                <c:formatCode>General</c:formatCode>
                <c:ptCount val="12"/>
                <c:pt idx="11">
                  <c:v>1</c:v>
                </c:pt>
              </c:numCache>
            </c:numRef>
          </c:val>
          <c:extLst>
            <c:ext xmlns:c16="http://schemas.microsoft.com/office/drawing/2014/chart" uri="{C3380CC4-5D6E-409C-BE32-E72D297353CC}">
              <c16:uniqueId val="{00000006-B390-4E98-AF92-BE683FB35C99}"/>
            </c:ext>
          </c:extLst>
        </c:ser>
        <c:ser>
          <c:idx val="6"/>
          <c:order val="6"/>
          <c:tx>
            <c:strRef>
              <c:f>Graphs_2023!$B$58</c:f>
              <c:strCache>
                <c:ptCount val="1"/>
                <c:pt idx="0">
                  <c:v>E195-E2</c:v>
                </c:pt>
              </c:strCache>
            </c:strRef>
          </c:tx>
          <c:spPr>
            <a:solidFill>
              <a:srgbClr val="FFCC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7-B390-4E98-AF92-BE683FB35C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Graphs_2023!$C$58:$N$58</c:f>
              <c:numCache>
                <c:formatCode>General</c:formatCode>
                <c:ptCount val="12"/>
                <c:pt idx="0">
                  <c:v>3</c:v>
                </c:pt>
                <c:pt idx="1">
                  <c:v>1</c:v>
                </c:pt>
                <c:pt idx="2">
                  <c:v>1</c:v>
                </c:pt>
                <c:pt idx="3">
                  <c:v>1</c:v>
                </c:pt>
                <c:pt idx="4">
                  <c:v>2</c:v>
                </c:pt>
                <c:pt idx="5">
                  <c:v>4</c:v>
                </c:pt>
                <c:pt idx="6">
                  <c:v>1</c:v>
                </c:pt>
                <c:pt idx="7">
                  <c:v>5</c:v>
                </c:pt>
                <c:pt idx="8">
                  <c:v>3</c:v>
                </c:pt>
                <c:pt idx="9">
                  <c:v>2</c:v>
                </c:pt>
                <c:pt idx="10">
                  <c:v>4</c:v>
                </c:pt>
                <c:pt idx="11">
                  <c:v>11</c:v>
                </c:pt>
              </c:numCache>
            </c:numRef>
          </c:val>
          <c:extLst>
            <c:ext xmlns:c16="http://schemas.microsoft.com/office/drawing/2014/chart" uri="{C3380CC4-5D6E-409C-BE32-E72D297353CC}">
              <c16:uniqueId val="{00000008-B390-4E98-AF92-BE683FB35C99}"/>
            </c:ext>
          </c:extLst>
        </c:ser>
        <c:dLbls>
          <c:showLegendKey val="0"/>
          <c:showVal val="0"/>
          <c:showCatName val="0"/>
          <c:showSerName val="0"/>
          <c:showPercent val="0"/>
          <c:showBubbleSize val="0"/>
        </c:dLbls>
        <c:gapWidth val="150"/>
        <c:overlap val="100"/>
        <c:axId val="829008792"/>
        <c:axId val="829009448"/>
      </c:barChart>
      <c:lineChart>
        <c:grouping val="standard"/>
        <c:varyColors val="0"/>
        <c:ser>
          <c:idx val="7"/>
          <c:order val="7"/>
          <c:tx>
            <c:strRef>
              <c:f>Graphs_2023!$B$60</c:f>
              <c:strCache>
                <c:ptCount val="1"/>
                <c:pt idx="0">
                  <c:v>Accumulated Deliveries</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Graphs_2023!$C$60:$N$60</c:f>
              <c:numCache>
                <c:formatCode>General</c:formatCode>
                <c:ptCount val="12"/>
                <c:pt idx="0">
                  <c:v>3</c:v>
                </c:pt>
                <c:pt idx="1">
                  <c:v>4</c:v>
                </c:pt>
                <c:pt idx="2">
                  <c:v>7</c:v>
                </c:pt>
                <c:pt idx="3">
                  <c:v>9</c:v>
                </c:pt>
                <c:pt idx="4">
                  <c:v>14</c:v>
                </c:pt>
                <c:pt idx="5">
                  <c:v>24</c:v>
                </c:pt>
                <c:pt idx="6">
                  <c:v>25</c:v>
                </c:pt>
                <c:pt idx="7">
                  <c:v>31</c:v>
                </c:pt>
                <c:pt idx="8">
                  <c:v>39</c:v>
                </c:pt>
                <c:pt idx="9">
                  <c:v>43</c:v>
                </c:pt>
                <c:pt idx="10">
                  <c:v>49</c:v>
                </c:pt>
                <c:pt idx="11">
                  <c:v>64</c:v>
                </c:pt>
              </c:numCache>
            </c:numRef>
          </c:val>
          <c:smooth val="0"/>
          <c:extLst>
            <c:ext xmlns:c16="http://schemas.microsoft.com/office/drawing/2014/chart" uri="{C3380CC4-5D6E-409C-BE32-E72D297353CC}">
              <c16:uniqueId val="{00000009-B390-4E98-AF92-BE683FB35C99}"/>
            </c:ext>
          </c:extLst>
        </c:ser>
        <c:dLbls>
          <c:showLegendKey val="0"/>
          <c:showVal val="0"/>
          <c:showCatName val="0"/>
          <c:showSerName val="0"/>
          <c:showPercent val="0"/>
          <c:showBubbleSize val="0"/>
        </c:dLbls>
        <c:marker val="1"/>
        <c:smooth val="0"/>
        <c:axId val="829008792"/>
        <c:axId val="829009448"/>
      </c:lineChart>
      <c:date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Offset val="100"/>
        <c:baseTimeUnit val="months"/>
      </c:dateAx>
      <c:valAx>
        <c:axId val="829009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aseline="0"/>
              <a:t>Backlog - Firm Orders Included / Terminated - 2022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Graphs_2024!#REF!</c:f>
              <c:strCache>
                <c:ptCount val="1"/>
                <c:pt idx="0">
                  <c:v>#REF!</c:v>
                </c:pt>
              </c:strCache>
            </c:strRef>
          </c:tx>
          <c:spPr>
            <a:solidFill>
              <a:schemeClr val="accent1"/>
            </a:solidFill>
            <a:ln>
              <a:noFill/>
            </a:ln>
            <a:effectLst/>
          </c:spPr>
          <c:invertIfNegative val="0"/>
          <c:cat>
            <c:multiLvlStrRef>
              <c:f>Graphs_2024!#REF!</c:f>
            </c:multiLvlStrRef>
          </c:cat>
          <c:val>
            <c:numRef>
              <c:f>Graphs_2024!#REF!</c:f>
              <c:numCache>
                <c:formatCode>General</c:formatCode>
                <c:ptCount val="1"/>
                <c:pt idx="0">
                  <c:v>1</c:v>
                </c:pt>
              </c:numCache>
            </c:numRef>
          </c:val>
          <c:extLst>
            <c:ext xmlns:c16="http://schemas.microsoft.com/office/drawing/2014/chart" uri="{C3380CC4-5D6E-409C-BE32-E72D297353CC}">
              <c16:uniqueId val="{00000000-E936-4D3E-917B-EE3CC8139B5A}"/>
            </c:ext>
          </c:extLst>
        </c:ser>
        <c:ser>
          <c:idx val="1"/>
          <c:order val="1"/>
          <c:tx>
            <c:strRef>
              <c:f>Graphs_2023!$B$92</c:f>
              <c:strCache>
                <c:ptCount val="1"/>
                <c:pt idx="0">
                  <c:v>E175-E1</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936-4D3E-917B-EE3CC8139B5A}"/>
                </c:ext>
              </c:extLst>
            </c:dLbl>
            <c:dLbl>
              <c:idx val="1"/>
              <c:delete val="1"/>
              <c:extLst>
                <c:ext xmlns:c15="http://schemas.microsoft.com/office/drawing/2012/chart" uri="{CE6537A1-D6FC-4f65-9D91-7224C49458BB}"/>
                <c:ext xmlns:c16="http://schemas.microsoft.com/office/drawing/2014/chart" uri="{C3380CC4-5D6E-409C-BE32-E72D297353CC}">
                  <c16:uniqueId val="{00000002-E936-4D3E-917B-EE3CC8139B5A}"/>
                </c:ext>
              </c:extLst>
            </c:dLbl>
            <c:dLbl>
              <c:idx val="2"/>
              <c:delete val="1"/>
              <c:extLst>
                <c:ext xmlns:c15="http://schemas.microsoft.com/office/drawing/2012/chart" uri="{CE6537A1-D6FC-4f65-9D91-7224C49458BB}"/>
                <c:ext xmlns:c16="http://schemas.microsoft.com/office/drawing/2014/chart" uri="{C3380CC4-5D6E-409C-BE32-E72D297353CC}">
                  <c16:uniqueId val="{00000003-E936-4D3E-917B-EE3CC8139B5A}"/>
                </c:ext>
              </c:extLst>
            </c:dLbl>
            <c:dLbl>
              <c:idx val="3"/>
              <c:delete val="1"/>
              <c:extLst>
                <c:ext xmlns:c15="http://schemas.microsoft.com/office/drawing/2012/chart" uri="{CE6537A1-D6FC-4f65-9D91-7224C49458BB}"/>
                <c:ext xmlns:c16="http://schemas.microsoft.com/office/drawing/2014/chart" uri="{C3380CC4-5D6E-409C-BE32-E72D297353CC}">
                  <c16:uniqueId val="{00000004-E936-4D3E-917B-EE3CC8139B5A}"/>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36-4D3E-917B-EE3CC8139B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Graphs_2023!$C$90:$N$90</c:f>
              <c:numCache>
                <c:formatCode>mmm\-yy</c:formatCode>
                <c:ptCount val="1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numCache>
            </c:numRef>
          </c:cat>
          <c:val>
            <c:numRef>
              <c:f>Graphs_2023!$C$92:$N$92</c:f>
              <c:numCache>
                <c:formatCode>General</c:formatCode>
                <c:ptCount val="12"/>
                <c:pt idx="0">
                  <c:v>0</c:v>
                </c:pt>
                <c:pt idx="1">
                  <c:v>0</c:v>
                </c:pt>
                <c:pt idx="2">
                  <c:v>0</c:v>
                </c:pt>
                <c:pt idx="3">
                  <c:v>0</c:v>
                </c:pt>
                <c:pt idx="4">
                  <c:v>8</c:v>
                </c:pt>
              </c:numCache>
            </c:numRef>
          </c:val>
          <c:extLst>
            <c:ext xmlns:c16="http://schemas.microsoft.com/office/drawing/2014/chart" uri="{C3380CC4-5D6E-409C-BE32-E72D297353CC}">
              <c16:uniqueId val="{00000006-E936-4D3E-917B-EE3CC8139B5A}"/>
            </c:ext>
          </c:extLst>
        </c:ser>
        <c:ser>
          <c:idx val="2"/>
          <c:order val="2"/>
          <c:tx>
            <c:strRef>
              <c:f>Graphs_2023!$B$93</c:f>
              <c:strCache>
                <c:ptCount val="1"/>
                <c:pt idx="0">
                  <c:v>E190-E1</c:v>
                </c:pt>
              </c:strCache>
            </c:strRef>
          </c:tx>
          <c:spPr>
            <a:solidFill>
              <a:schemeClr val="tx2">
                <a:lumMod val="75000"/>
              </a:schemeClr>
            </a:solidFill>
            <a:ln>
              <a:noFill/>
            </a:ln>
            <a:effectLst/>
          </c:spPr>
          <c:invertIfNegative val="0"/>
          <c:cat>
            <c:numRef>
              <c:f>Graphs_2023!$C$90:$N$90</c:f>
              <c:numCache>
                <c:formatCode>mmm\-yy</c:formatCode>
                <c:ptCount val="1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numCache>
            </c:numRef>
          </c:cat>
          <c:val>
            <c:numRef>
              <c:f>Graphs_2023!$C$93:$N$93</c:f>
              <c:numCache>
                <c:formatCode>General</c:formatCode>
                <c:ptCount val="12"/>
                <c:pt idx="0">
                  <c:v>0</c:v>
                </c:pt>
                <c:pt idx="1">
                  <c:v>0</c:v>
                </c:pt>
                <c:pt idx="2">
                  <c:v>0</c:v>
                </c:pt>
                <c:pt idx="3">
                  <c:v>0</c:v>
                </c:pt>
                <c:pt idx="4">
                  <c:v>0</c:v>
                </c:pt>
              </c:numCache>
            </c:numRef>
          </c:val>
          <c:extLst>
            <c:ext xmlns:c16="http://schemas.microsoft.com/office/drawing/2014/chart" uri="{C3380CC4-5D6E-409C-BE32-E72D297353CC}">
              <c16:uniqueId val="{00000007-E936-4D3E-917B-EE3CC8139B5A}"/>
            </c:ext>
          </c:extLst>
        </c:ser>
        <c:ser>
          <c:idx val="3"/>
          <c:order val="3"/>
          <c:tx>
            <c:strRef>
              <c:f>Graphs_2024!#REF!</c:f>
              <c:strCache>
                <c:ptCount val="1"/>
                <c:pt idx="0">
                  <c:v>#REF!</c:v>
                </c:pt>
              </c:strCache>
            </c:strRef>
          </c:tx>
          <c:spPr>
            <a:solidFill>
              <a:schemeClr val="accent4"/>
            </a:solidFill>
            <a:ln>
              <a:noFill/>
            </a:ln>
            <a:effectLst/>
          </c:spPr>
          <c:invertIfNegative val="0"/>
          <c:cat>
            <c:multiLvlStrRef>
              <c:f>Graphs_2024!#REF!</c:f>
            </c:multiLvlStrRef>
          </c:cat>
          <c:val>
            <c:numRef>
              <c:f>Graphs_2024!#REF!</c:f>
              <c:numCache>
                <c:formatCode>General</c:formatCode>
                <c:ptCount val="1"/>
                <c:pt idx="0">
                  <c:v>1</c:v>
                </c:pt>
              </c:numCache>
            </c:numRef>
          </c:val>
          <c:extLst>
            <c:ext xmlns:c16="http://schemas.microsoft.com/office/drawing/2014/chart" uri="{C3380CC4-5D6E-409C-BE32-E72D297353CC}">
              <c16:uniqueId val="{00000008-E936-4D3E-917B-EE3CC8139B5A}"/>
            </c:ext>
          </c:extLst>
        </c:ser>
        <c:ser>
          <c:idx val="4"/>
          <c:order val="4"/>
          <c:tx>
            <c:strRef>
              <c:f>Graphs_2024!#REF!</c:f>
              <c:strCache>
                <c:ptCount val="1"/>
                <c:pt idx="0">
                  <c:v>#REF!</c:v>
                </c:pt>
              </c:strCache>
            </c:strRef>
          </c:tx>
          <c:spPr>
            <a:solidFill>
              <a:schemeClr val="accent5"/>
            </a:solidFill>
            <a:ln>
              <a:noFill/>
            </a:ln>
            <a:effectLst/>
          </c:spPr>
          <c:invertIfNegative val="0"/>
          <c:cat>
            <c:multiLvlStrRef>
              <c:f>Graphs_2024!#REF!</c:f>
            </c:multiLvlStrRef>
          </c:cat>
          <c:val>
            <c:numRef>
              <c:f>Graphs_2024!#REF!</c:f>
              <c:numCache>
                <c:formatCode>General</c:formatCode>
                <c:ptCount val="1"/>
                <c:pt idx="0">
                  <c:v>1</c:v>
                </c:pt>
              </c:numCache>
            </c:numRef>
          </c:val>
          <c:extLst>
            <c:ext xmlns:c16="http://schemas.microsoft.com/office/drawing/2014/chart" uri="{C3380CC4-5D6E-409C-BE32-E72D297353CC}">
              <c16:uniqueId val="{00000009-E936-4D3E-917B-EE3CC8139B5A}"/>
            </c:ext>
          </c:extLst>
        </c:ser>
        <c:ser>
          <c:idx val="5"/>
          <c:order val="5"/>
          <c:tx>
            <c:strRef>
              <c:f>Graphs_2023!$B$96</c:f>
              <c:strCache>
                <c:ptCount val="1"/>
                <c:pt idx="0">
                  <c:v>E190-E2</c:v>
                </c:pt>
              </c:strCache>
            </c:strRef>
          </c:tx>
          <c:spPr>
            <a:solidFill>
              <a:schemeClr val="accent6">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E936-4D3E-917B-EE3CC8139B5A}"/>
                </c:ext>
              </c:extLst>
            </c:dLbl>
            <c:dLbl>
              <c:idx val="1"/>
              <c:delete val="1"/>
              <c:extLst>
                <c:ext xmlns:c15="http://schemas.microsoft.com/office/drawing/2012/chart" uri="{CE6537A1-D6FC-4f65-9D91-7224C49458BB}"/>
                <c:ext xmlns:c16="http://schemas.microsoft.com/office/drawing/2014/chart" uri="{C3380CC4-5D6E-409C-BE32-E72D297353CC}">
                  <c16:uniqueId val="{0000000B-E936-4D3E-917B-EE3CC8139B5A}"/>
                </c:ext>
              </c:extLst>
            </c:dLbl>
            <c:dLbl>
              <c:idx val="3"/>
              <c:delete val="1"/>
              <c:extLst>
                <c:ext xmlns:c15="http://schemas.microsoft.com/office/drawing/2012/chart" uri="{CE6537A1-D6FC-4f65-9D91-7224C49458BB}"/>
                <c:ext xmlns:c16="http://schemas.microsoft.com/office/drawing/2014/chart" uri="{C3380CC4-5D6E-409C-BE32-E72D297353CC}">
                  <c16:uniqueId val="{0000000C-E936-4D3E-917B-EE3CC8139B5A}"/>
                </c:ext>
              </c:extLst>
            </c:dLbl>
            <c:dLbl>
              <c:idx val="4"/>
              <c:delete val="1"/>
              <c:extLst>
                <c:ext xmlns:c15="http://schemas.microsoft.com/office/drawing/2012/chart" uri="{CE6537A1-D6FC-4f65-9D91-7224C49458BB}"/>
                <c:ext xmlns:c16="http://schemas.microsoft.com/office/drawing/2014/chart" uri="{C3380CC4-5D6E-409C-BE32-E72D297353CC}">
                  <c16:uniqueId val="{0000000D-E936-4D3E-917B-EE3CC8139B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Graphs_2023!$C$90:$N$90</c:f>
              <c:numCache>
                <c:formatCode>mmm\-yy</c:formatCode>
                <c:ptCount val="1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numCache>
            </c:numRef>
          </c:cat>
          <c:val>
            <c:numRef>
              <c:f>Graphs_2023!$C$96:$N$96</c:f>
              <c:numCache>
                <c:formatCode>General</c:formatCode>
                <c:ptCount val="12"/>
                <c:pt idx="0">
                  <c:v>0</c:v>
                </c:pt>
                <c:pt idx="1">
                  <c:v>0</c:v>
                </c:pt>
                <c:pt idx="2">
                  <c:v>-2</c:v>
                </c:pt>
                <c:pt idx="3">
                  <c:v>0</c:v>
                </c:pt>
                <c:pt idx="4">
                  <c:v>0</c:v>
                </c:pt>
              </c:numCache>
            </c:numRef>
          </c:val>
          <c:extLst>
            <c:ext xmlns:c16="http://schemas.microsoft.com/office/drawing/2014/chart" uri="{C3380CC4-5D6E-409C-BE32-E72D297353CC}">
              <c16:uniqueId val="{0000000E-E936-4D3E-917B-EE3CC8139B5A}"/>
            </c:ext>
          </c:extLst>
        </c:ser>
        <c:ser>
          <c:idx val="6"/>
          <c:order val="6"/>
          <c:tx>
            <c:strRef>
              <c:f>Graphs_2023!$B$97</c:f>
              <c:strCache>
                <c:ptCount val="1"/>
                <c:pt idx="0">
                  <c:v>E195-E2</c:v>
                </c:pt>
              </c:strCache>
            </c:strRef>
          </c:tx>
          <c:spPr>
            <a:solidFill>
              <a:srgbClr val="FFCC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E936-4D3E-917B-EE3CC8139B5A}"/>
                </c:ext>
              </c:extLst>
            </c:dLbl>
            <c:dLbl>
              <c:idx val="1"/>
              <c:delete val="1"/>
              <c:extLst>
                <c:ext xmlns:c15="http://schemas.microsoft.com/office/drawing/2012/chart" uri="{CE6537A1-D6FC-4f65-9D91-7224C49458BB}"/>
                <c:ext xmlns:c16="http://schemas.microsoft.com/office/drawing/2014/chart" uri="{C3380CC4-5D6E-409C-BE32-E72D297353CC}">
                  <c16:uniqueId val="{00000010-E936-4D3E-917B-EE3CC8139B5A}"/>
                </c:ext>
              </c:extLst>
            </c:dLbl>
            <c:dLbl>
              <c:idx val="3"/>
              <c:delete val="1"/>
              <c:extLst>
                <c:ext xmlns:c15="http://schemas.microsoft.com/office/drawing/2012/chart" uri="{CE6537A1-D6FC-4f65-9D91-7224C49458BB}"/>
                <c:ext xmlns:c16="http://schemas.microsoft.com/office/drawing/2014/chart" uri="{C3380CC4-5D6E-409C-BE32-E72D297353CC}">
                  <c16:uniqueId val="{00000011-E936-4D3E-917B-EE3CC8139B5A}"/>
                </c:ext>
              </c:extLst>
            </c:dLbl>
            <c:dLbl>
              <c:idx val="4"/>
              <c:delete val="1"/>
              <c:extLst>
                <c:ext xmlns:c15="http://schemas.microsoft.com/office/drawing/2012/chart" uri="{CE6537A1-D6FC-4f65-9D91-7224C49458BB}"/>
                <c:ext xmlns:c16="http://schemas.microsoft.com/office/drawing/2014/chart" uri="{C3380CC4-5D6E-409C-BE32-E72D297353CC}">
                  <c16:uniqueId val="{00000012-E936-4D3E-917B-EE3CC8139B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Graphs_2023!$C$90:$N$90</c:f>
              <c:numCache>
                <c:formatCode>mmm\-yy</c:formatCode>
                <c:ptCount val="1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numCache>
            </c:numRef>
          </c:cat>
          <c:val>
            <c:numRef>
              <c:f>Graphs_2023!$C$97:$N$97</c:f>
              <c:numCache>
                <c:formatCode>General</c:formatCode>
                <c:ptCount val="12"/>
                <c:pt idx="0">
                  <c:v>0</c:v>
                </c:pt>
                <c:pt idx="1">
                  <c:v>0</c:v>
                </c:pt>
                <c:pt idx="2">
                  <c:v>-2</c:v>
                </c:pt>
                <c:pt idx="3">
                  <c:v>0</c:v>
                </c:pt>
                <c:pt idx="4">
                  <c:v>0</c:v>
                </c:pt>
              </c:numCache>
            </c:numRef>
          </c:val>
          <c:extLst>
            <c:ext xmlns:c16="http://schemas.microsoft.com/office/drawing/2014/chart" uri="{C3380CC4-5D6E-409C-BE32-E72D297353CC}">
              <c16:uniqueId val="{00000013-E936-4D3E-917B-EE3CC8139B5A}"/>
            </c:ext>
          </c:extLst>
        </c:ser>
        <c:dLbls>
          <c:showLegendKey val="0"/>
          <c:showVal val="0"/>
          <c:showCatName val="0"/>
          <c:showSerName val="0"/>
          <c:showPercent val="0"/>
          <c:showBubbleSize val="0"/>
        </c:dLbls>
        <c:gapWidth val="150"/>
        <c:overlap val="100"/>
        <c:axId val="829008792"/>
        <c:axId val="829009448"/>
      </c:barChart>
      <c:lineChart>
        <c:grouping val="standard"/>
        <c:varyColors val="0"/>
        <c:ser>
          <c:idx val="7"/>
          <c:order val="7"/>
          <c:tx>
            <c:strRef>
              <c:f>Graphs_2023!$B$99</c:f>
              <c:strCache>
                <c:ptCount val="1"/>
                <c:pt idx="0">
                  <c:v>Accumulated</c:v>
                </c:pt>
              </c:strCache>
            </c:strRef>
          </c:tx>
          <c:spPr>
            <a:ln w="28575" cap="rnd">
              <a:solidFill>
                <a:schemeClr val="accent1">
                  <a:lumMod val="50000"/>
                </a:schemeClr>
              </a:solidFill>
              <a:round/>
            </a:ln>
            <a:effectLst/>
          </c:spPr>
          <c:marker>
            <c:symbol val="none"/>
          </c:marker>
          <c:dLbls>
            <c:dLbl>
              <c:idx val="0"/>
              <c:layout>
                <c:manualLayout>
                  <c:x val="-1.624464881079745E-2"/>
                  <c:y val="-2.2810714492489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936-4D3E-917B-EE3CC8139B5A}"/>
                </c:ext>
              </c:extLst>
            </c:dLbl>
            <c:dLbl>
              <c:idx val="1"/>
              <c:layout>
                <c:manualLayout>
                  <c:x val="-1.7905655846666292E-2"/>
                  <c:y val="-2.8887510843732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936-4D3E-917B-EE3CC8139B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Graphs_2023!$C$2:$N$2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Graphs_2023!$C$99:$N$99</c:f>
              <c:numCache>
                <c:formatCode>General</c:formatCode>
                <c:ptCount val="12"/>
                <c:pt idx="0">
                  <c:v>0</c:v>
                </c:pt>
                <c:pt idx="1">
                  <c:v>0</c:v>
                </c:pt>
                <c:pt idx="2">
                  <c:v>-4</c:v>
                </c:pt>
                <c:pt idx="3">
                  <c:v>-4</c:v>
                </c:pt>
                <c:pt idx="4">
                  <c:v>4</c:v>
                </c:pt>
              </c:numCache>
            </c:numRef>
          </c:val>
          <c:smooth val="0"/>
          <c:extLst>
            <c:ext xmlns:c16="http://schemas.microsoft.com/office/drawing/2014/chart" uri="{C3380CC4-5D6E-409C-BE32-E72D297353CC}">
              <c16:uniqueId val="{00000016-E936-4D3E-917B-EE3CC8139B5A}"/>
            </c:ext>
          </c:extLst>
        </c:ser>
        <c:dLbls>
          <c:showLegendKey val="0"/>
          <c:showVal val="0"/>
          <c:showCatName val="0"/>
          <c:showSerName val="0"/>
          <c:showPercent val="0"/>
          <c:showBubbleSize val="0"/>
        </c:dLbls>
        <c:marker val="1"/>
        <c:smooth val="0"/>
        <c:axId val="829008792"/>
        <c:axId val="829009448"/>
      </c:lineChart>
      <c:cat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0"/>
        <c:lblAlgn val="ctr"/>
        <c:lblOffset val="100"/>
        <c:noMultiLvlLbl val="0"/>
      </c:catAx>
      <c:valAx>
        <c:axId val="829009448"/>
        <c:scaling>
          <c:orientation val="minMax"/>
          <c:max val="15"/>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aseline="0"/>
              <a:t>Backlog - Firm Orders Included / Terminated - 2021</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tx>
            <c:strRef>
              <c:f>Graphs_2024!#REF!</c:f>
              <c:strCache>
                <c:ptCount val="1"/>
                <c:pt idx="0">
                  <c:v>#REF!</c:v>
                </c:pt>
              </c:strCache>
            </c:strRef>
          </c:tx>
          <c:spPr>
            <a:solidFill>
              <a:schemeClr val="accent1"/>
            </a:solidFill>
            <a:ln>
              <a:noFill/>
            </a:ln>
            <a:effectLst/>
          </c:spPr>
          <c:invertIfNegative val="0"/>
          <c:cat>
            <c:multiLvlStrRef>
              <c:f>Graphs_2024!#REF!</c:f>
            </c:multiLvlStrRef>
          </c:cat>
          <c:val>
            <c:numRef>
              <c:f>Graphs_2024!#REF!</c:f>
              <c:numCache>
                <c:formatCode>General</c:formatCode>
                <c:ptCount val="1"/>
                <c:pt idx="0">
                  <c:v>1</c:v>
                </c:pt>
              </c:numCache>
            </c:numRef>
          </c:val>
          <c:extLst>
            <c:ext xmlns:c16="http://schemas.microsoft.com/office/drawing/2014/chart" uri="{C3380CC4-5D6E-409C-BE32-E72D297353CC}">
              <c16:uniqueId val="{00000000-46CD-4464-8BD2-BB2419D43E1C}"/>
            </c:ext>
          </c:extLst>
        </c:ser>
        <c:ser>
          <c:idx val="1"/>
          <c:order val="1"/>
          <c:tx>
            <c:strRef>
              <c:f>Graphs_2023!$B$132</c:f>
              <c:strCache>
                <c:ptCount val="1"/>
                <c:pt idx="0">
                  <c:v>E175-E1</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6CD-4464-8BD2-BB2419D43E1C}"/>
                </c:ext>
              </c:extLst>
            </c:dLbl>
            <c:dLbl>
              <c:idx val="1"/>
              <c:delete val="1"/>
              <c:extLst>
                <c:ext xmlns:c15="http://schemas.microsoft.com/office/drawing/2012/chart" uri="{CE6537A1-D6FC-4f65-9D91-7224C49458BB}"/>
                <c:ext xmlns:c16="http://schemas.microsoft.com/office/drawing/2014/chart" uri="{C3380CC4-5D6E-409C-BE32-E72D297353CC}">
                  <c16:uniqueId val="{00000002-46CD-4464-8BD2-BB2419D43E1C}"/>
                </c:ext>
              </c:extLst>
            </c:dLbl>
            <c:dLbl>
              <c:idx val="2"/>
              <c:delete val="1"/>
              <c:extLst>
                <c:ext xmlns:c15="http://schemas.microsoft.com/office/drawing/2012/chart" uri="{CE6537A1-D6FC-4f65-9D91-7224C49458BB}"/>
                <c:ext xmlns:c16="http://schemas.microsoft.com/office/drawing/2014/chart" uri="{C3380CC4-5D6E-409C-BE32-E72D297353CC}">
                  <c16:uniqueId val="{00000003-46CD-4464-8BD2-BB2419D43E1C}"/>
                </c:ext>
              </c:extLst>
            </c:dLbl>
            <c:dLbl>
              <c:idx val="3"/>
              <c:delete val="1"/>
              <c:extLst>
                <c:ext xmlns:c15="http://schemas.microsoft.com/office/drawing/2012/chart" uri="{CE6537A1-D6FC-4f65-9D91-7224C49458BB}"/>
                <c:ext xmlns:c16="http://schemas.microsoft.com/office/drawing/2014/chart" uri="{C3380CC4-5D6E-409C-BE32-E72D297353CC}">
                  <c16:uniqueId val="{00000004-46CD-4464-8BD2-BB2419D43E1C}"/>
                </c:ext>
              </c:extLst>
            </c:dLbl>
            <c:dLbl>
              <c:idx val="5"/>
              <c:layout>
                <c:manualLayout>
                  <c:x val="-6.1198669381133585E-17"/>
                  <c:y val="-2.5000750514656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CD-4464-8BD2-BB2419D43E1C}"/>
                </c:ext>
              </c:extLst>
            </c:dLbl>
            <c:dLbl>
              <c:idx val="6"/>
              <c:delete val="1"/>
              <c:extLst>
                <c:ext xmlns:c15="http://schemas.microsoft.com/office/drawing/2012/chart" uri="{CE6537A1-D6FC-4f65-9D91-7224C49458BB}"/>
                <c:ext xmlns:c16="http://schemas.microsoft.com/office/drawing/2014/chart" uri="{C3380CC4-5D6E-409C-BE32-E72D297353CC}">
                  <c16:uniqueId val="{00000006-46CD-4464-8BD2-BB2419D43E1C}"/>
                </c:ext>
              </c:extLst>
            </c:dLbl>
            <c:dLbl>
              <c:idx val="8"/>
              <c:delete val="1"/>
              <c:extLst>
                <c:ext xmlns:c15="http://schemas.microsoft.com/office/drawing/2012/chart" uri="{CE6537A1-D6FC-4f65-9D91-7224C49458BB}"/>
                <c:ext xmlns:c16="http://schemas.microsoft.com/office/drawing/2014/chart" uri="{C3380CC4-5D6E-409C-BE32-E72D297353CC}">
                  <c16:uniqueId val="{00000007-46CD-4464-8BD2-BB2419D43E1C}"/>
                </c:ext>
              </c:extLst>
            </c:dLbl>
            <c:dLbl>
              <c:idx val="9"/>
              <c:delete val="1"/>
              <c:extLst>
                <c:ext xmlns:c15="http://schemas.microsoft.com/office/drawing/2012/chart" uri="{CE6537A1-D6FC-4f65-9D91-7224C49458BB}"/>
                <c:ext xmlns:c16="http://schemas.microsoft.com/office/drawing/2014/chart" uri="{C3380CC4-5D6E-409C-BE32-E72D297353CC}">
                  <c16:uniqueId val="{00000008-46CD-4464-8BD2-BB2419D43E1C}"/>
                </c:ext>
              </c:extLst>
            </c:dLbl>
            <c:dLbl>
              <c:idx val="11"/>
              <c:layout>
                <c:manualLayout>
                  <c:x val="0"/>
                  <c:y val="3.3422850423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CD-4464-8BD2-BB2419D43E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Graphs_2023!$C$130:$N$130</c:f>
              <c:numCache>
                <c:formatCode>mmm\-yy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Graphs_2023!$C$132:$N$132</c:f>
              <c:numCache>
                <c:formatCode>General</c:formatCode>
                <c:ptCount val="12"/>
                <c:pt idx="0">
                  <c:v>0</c:v>
                </c:pt>
                <c:pt idx="1">
                  <c:v>0</c:v>
                </c:pt>
                <c:pt idx="2">
                  <c:v>0</c:v>
                </c:pt>
                <c:pt idx="3">
                  <c:v>0</c:v>
                </c:pt>
                <c:pt idx="4">
                  <c:v>17</c:v>
                </c:pt>
                <c:pt idx="5">
                  <c:v>1</c:v>
                </c:pt>
                <c:pt idx="6">
                  <c:v>0</c:v>
                </c:pt>
                <c:pt idx="7">
                  <c:v>16</c:v>
                </c:pt>
                <c:pt idx="8">
                  <c:v>0</c:v>
                </c:pt>
                <c:pt idx="9">
                  <c:v>0</c:v>
                </c:pt>
                <c:pt idx="10">
                  <c:v>10</c:v>
                </c:pt>
                <c:pt idx="11">
                  <c:v>-5</c:v>
                </c:pt>
              </c:numCache>
            </c:numRef>
          </c:val>
          <c:extLst>
            <c:ext xmlns:c16="http://schemas.microsoft.com/office/drawing/2014/chart" uri="{C3380CC4-5D6E-409C-BE32-E72D297353CC}">
              <c16:uniqueId val="{0000000A-46CD-4464-8BD2-BB2419D43E1C}"/>
            </c:ext>
          </c:extLst>
        </c:ser>
        <c:ser>
          <c:idx val="2"/>
          <c:order val="2"/>
          <c:tx>
            <c:strRef>
              <c:f>Graphs_2023!$B$133</c:f>
              <c:strCache>
                <c:ptCount val="1"/>
                <c:pt idx="0">
                  <c:v>E190-E1</c:v>
                </c:pt>
              </c:strCache>
            </c:strRef>
          </c:tx>
          <c:spPr>
            <a:solidFill>
              <a:schemeClr val="tx2">
                <a:lumMod val="75000"/>
              </a:schemeClr>
            </a:solidFill>
            <a:ln>
              <a:noFill/>
            </a:ln>
            <a:effectLst/>
          </c:spPr>
          <c:invertIfNegative val="0"/>
          <c:cat>
            <c:numRef>
              <c:f>Graphs_2023!$C$130:$N$130</c:f>
              <c:numCache>
                <c:formatCode>mmm\-yy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Graphs_2023!$C$133:$N$133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46CD-4464-8BD2-BB2419D43E1C}"/>
            </c:ext>
          </c:extLst>
        </c:ser>
        <c:ser>
          <c:idx val="3"/>
          <c:order val="3"/>
          <c:tx>
            <c:strRef>
              <c:f>Graphs_2024!#REF!</c:f>
              <c:strCache>
                <c:ptCount val="1"/>
                <c:pt idx="0">
                  <c:v>#REF!</c:v>
                </c:pt>
              </c:strCache>
            </c:strRef>
          </c:tx>
          <c:spPr>
            <a:solidFill>
              <a:schemeClr val="accent4"/>
            </a:solidFill>
            <a:ln>
              <a:noFill/>
            </a:ln>
            <a:effectLst/>
          </c:spPr>
          <c:invertIfNegative val="0"/>
          <c:cat>
            <c:multiLvlStrRef>
              <c:f>Graphs_2024!#REF!</c:f>
            </c:multiLvlStrRef>
          </c:cat>
          <c:val>
            <c:numRef>
              <c:f>Graphs_2024!#REF!</c:f>
              <c:numCache>
                <c:formatCode>General</c:formatCode>
                <c:ptCount val="1"/>
                <c:pt idx="0">
                  <c:v>1</c:v>
                </c:pt>
              </c:numCache>
            </c:numRef>
          </c:val>
          <c:extLst>
            <c:ext xmlns:c16="http://schemas.microsoft.com/office/drawing/2014/chart" uri="{C3380CC4-5D6E-409C-BE32-E72D297353CC}">
              <c16:uniqueId val="{0000000C-46CD-4464-8BD2-BB2419D43E1C}"/>
            </c:ext>
          </c:extLst>
        </c:ser>
        <c:ser>
          <c:idx val="4"/>
          <c:order val="4"/>
          <c:tx>
            <c:strRef>
              <c:f>Graphs_2024!#REF!</c:f>
              <c:strCache>
                <c:ptCount val="1"/>
                <c:pt idx="0">
                  <c:v>#REF!</c:v>
                </c:pt>
              </c:strCache>
            </c:strRef>
          </c:tx>
          <c:spPr>
            <a:solidFill>
              <a:schemeClr val="accent5"/>
            </a:solidFill>
            <a:ln>
              <a:noFill/>
            </a:ln>
            <a:effectLst/>
          </c:spPr>
          <c:invertIfNegative val="0"/>
          <c:cat>
            <c:multiLvlStrRef>
              <c:f>Graphs_2024!#REF!</c:f>
            </c:multiLvlStrRef>
          </c:cat>
          <c:val>
            <c:numRef>
              <c:f>Graphs_2024!#REF!</c:f>
              <c:numCache>
                <c:formatCode>General</c:formatCode>
                <c:ptCount val="1"/>
                <c:pt idx="0">
                  <c:v>1</c:v>
                </c:pt>
              </c:numCache>
            </c:numRef>
          </c:val>
          <c:extLst>
            <c:ext xmlns:c16="http://schemas.microsoft.com/office/drawing/2014/chart" uri="{C3380CC4-5D6E-409C-BE32-E72D297353CC}">
              <c16:uniqueId val="{0000000D-46CD-4464-8BD2-BB2419D43E1C}"/>
            </c:ext>
          </c:extLst>
        </c:ser>
        <c:ser>
          <c:idx val="5"/>
          <c:order val="5"/>
          <c:tx>
            <c:strRef>
              <c:f>Graphs_2023!$B$136</c:f>
              <c:strCache>
                <c:ptCount val="1"/>
                <c:pt idx="0">
                  <c:v>E190-E2</c:v>
                </c:pt>
              </c:strCache>
            </c:strRef>
          </c:tx>
          <c:spPr>
            <a:solidFill>
              <a:schemeClr val="accent6">
                <a:lumMod val="75000"/>
              </a:schemeClr>
            </a:solidFill>
            <a:ln>
              <a:noFill/>
            </a:ln>
            <a:effectLst/>
          </c:spPr>
          <c:invertIfNegative val="0"/>
          <c:cat>
            <c:numRef>
              <c:f>Graphs_2023!$C$130:$N$130</c:f>
              <c:numCache>
                <c:formatCode>mmm\-yy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Graphs_2023!$C$136:$N$136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46CD-4464-8BD2-BB2419D43E1C}"/>
            </c:ext>
          </c:extLst>
        </c:ser>
        <c:ser>
          <c:idx val="6"/>
          <c:order val="6"/>
          <c:tx>
            <c:strRef>
              <c:f>Graphs_2023!$B$137</c:f>
              <c:strCache>
                <c:ptCount val="1"/>
                <c:pt idx="0">
                  <c:v>E195-E2</c:v>
                </c:pt>
              </c:strCache>
            </c:strRef>
          </c:tx>
          <c:spPr>
            <a:solidFill>
              <a:srgbClr val="FFCC00"/>
            </a:solidFill>
            <a:ln>
              <a:noFill/>
            </a:ln>
            <a:effectLst/>
          </c:spPr>
          <c:invertIfNegative val="0"/>
          <c:cat>
            <c:numRef>
              <c:f>Graphs_2023!$C$130:$N$130</c:f>
              <c:numCache>
                <c:formatCode>mmm\-yy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Graphs_2023!$C$137:$N$137</c:f>
              <c:numCache>
                <c:formatCode>General</c:formatCode>
                <c:ptCount val="12"/>
                <c:pt idx="0">
                  <c:v>0</c:v>
                </c:pt>
                <c:pt idx="1">
                  <c:v>0</c:v>
                </c:pt>
                <c:pt idx="2">
                  <c:v>0</c:v>
                </c:pt>
                <c:pt idx="3">
                  <c:v>30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46CD-4464-8BD2-BB2419D43E1C}"/>
            </c:ext>
          </c:extLst>
        </c:ser>
        <c:dLbls>
          <c:showLegendKey val="0"/>
          <c:showVal val="0"/>
          <c:showCatName val="0"/>
          <c:showSerName val="0"/>
          <c:showPercent val="0"/>
          <c:showBubbleSize val="0"/>
        </c:dLbls>
        <c:gapWidth val="150"/>
        <c:overlap val="100"/>
        <c:axId val="829008792"/>
        <c:axId val="829009448"/>
      </c:barChart>
      <c:lineChart>
        <c:grouping val="standard"/>
        <c:varyColors val="0"/>
        <c:ser>
          <c:idx val="7"/>
          <c:order val="7"/>
          <c:tx>
            <c:strRef>
              <c:f>Graphs_2023!$B$138</c:f>
              <c:strCache>
                <c:ptCount val="1"/>
                <c:pt idx="0">
                  <c:v>Accumulated</c:v>
                </c:pt>
              </c:strCache>
            </c:strRef>
          </c:tx>
          <c:spPr>
            <a:ln w="28575" cap="rnd">
              <a:solidFill>
                <a:schemeClr val="accent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46CD-4464-8BD2-BB2419D43E1C}"/>
                </c:ext>
              </c:extLst>
            </c:dLbl>
            <c:dLbl>
              <c:idx val="1"/>
              <c:delete val="1"/>
              <c:extLst>
                <c:ext xmlns:c15="http://schemas.microsoft.com/office/drawing/2012/chart" uri="{CE6537A1-D6FC-4f65-9D91-7224C49458BB}"/>
                <c:ext xmlns:c16="http://schemas.microsoft.com/office/drawing/2014/chart" uri="{C3380CC4-5D6E-409C-BE32-E72D297353CC}">
                  <c16:uniqueId val="{00000011-46CD-4464-8BD2-BB2419D43E1C}"/>
                </c:ext>
              </c:extLst>
            </c:dLbl>
            <c:dLbl>
              <c:idx val="2"/>
              <c:delete val="1"/>
              <c:extLst>
                <c:ext xmlns:c15="http://schemas.microsoft.com/office/drawing/2012/chart" uri="{CE6537A1-D6FC-4f65-9D91-7224C49458BB}"/>
                <c:ext xmlns:c16="http://schemas.microsoft.com/office/drawing/2014/chart" uri="{C3380CC4-5D6E-409C-BE32-E72D297353CC}">
                  <c16:uniqueId val="{00000012-46CD-4464-8BD2-BB2419D43E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Graphs_2023!$C$130:$N$130</c:f>
              <c:numCache>
                <c:formatCode>mmm\-yy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Graphs_2023!$C$138:$N$138</c:f>
              <c:numCache>
                <c:formatCode>General</c:formatCode>
                <c:ptCount val="12"/>
                <c:pt idx="0">
                  <c:v>0</c:v>
                </c:pt>
                <c:pt idx="1">
                  <c:v>0</c:v>
                </c:pt>
                <c:pt idx="2">
                  <c:v>0</c:v>
                </c:pt>
                <c:pt idx="3">
                  <c:v>30</c:v>
                </c:pt>
                <c:pt idx="4">
                  <c:v>47</c:v>
                </c:pt>
                <c:pt idx="5">
                  <c:v>48</c:v>
                </c:pt>
                <c:pt idx="6">
                  <c:v>48</c:v>
                </c:pt>
                <c:pt idx="7">
                  <c:v>64</c:v>
                </c:pt>
                <c:pt idx="8">
                  <c:v>64</c:v>
                </c:pt>
                <c:pt idx="9">
                  <c:v>64</c:v>
                </c:pt>
                <c:pt idx="10">
                  <c:v>74</c:v>
                </c:pt>
                <c:pt idx="11">
                  <c:v>69</c:v>
                </c:pt>
              </c:numCache>
            </c:numRef>
          </c:val>
          <c:smooth val="0"/>
          <c:extLst>
            <c:ext xmlns:c16="http://schemas.microsoft.com/office/drawing/2014/chart" uri="{C3380CC4-5D6E-409C-BE32-E72D297353CC}">
              <c16:uniqueId val="{00000013-46CD-4464-8BD2-BB2419D43E1C}"/>
            </c:ext>
          </c:extLst>
        </c:ser>
        <c:dLbls>
          <c:showLegendKey val="0"/>
          <c:showVal val="0"/>
          <c:showCatName val="0"/>
          <c:showSerName val="0"/>
          <c:showPercent val="0"/>
          <c:showBubbleSize val="0"/>
        </c:dLbls>
        <c:marker val="1"/>
        <c:smooth val="0"/>
        <c:axId val="829008792"/>
        <c:axId val="829009448"/>
      </c:lineChart>
      <c:cat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0"/>
        <c:lblAlgn val="ctr"/>
        <c:lblOffset val="100"/>
        <c:noMultiLvlLbl val="0"/>
      </c:catAx>
      <c:valAx>
        <c:axId val="829009448"/>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Firm Orders Backlog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340476618156302E-2"/>
          <c:y val="9.0909300219673569E-2"/>
          <c:w val="0.92754849708714848"/>
          <c:h val="0.72758378380120747"/>
        </c:manualLayout>
      </c:layout>
      <c:barChart>
        <c:barDir val="col"/>
        <c:grouping val="stacked"/>
        <c:varyColors val="0"/>
        <c:ser>
          <c:idx val="0"/>
          <c:order val="0"/>
          <c:tx>
            <c:strRef>
              <c:f>Graphs_2023!$B$3</c:f>
              <c:strCache>
                <c:ptCount val="1"/>
                <c:pt idx="0">
                  <c:v>E170-E1</c:v>
                </c:pt>
              </c:strCache>
            </c:strRef>
          </c:tx>
          <c:spPr>
            <a:solidFill>
              <a:schemeClr val="accent1"/>
            </a:solidFill>
            <a:ln>
              <a:noFill/>
            </a:ln>
            <a:effectLst/>
          </c:spPr>
          <c:invertIfNegative val="0"/>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Graphs_2023!$X$3:$AI$3</c15:sqref>
                  </c15:fullRef>
                </c:ext>
              </c:extLst>
              <c:f>Graphs_2023!$Y$3:$AH$3</c:f>
              <c:numCache>
                <c:formatCode>General</c:formatCode>
                <c:ptCount val="10"/>
                <c:pt idx="0">
                  <c:v>5</c:v>
                </c:pt>
                <c:pt idx="1">
                  <c:v>3</c:v>
                </c:pt>
                <c:pt idx="2">
                  <c:v>3</c:v>
                </c:pt>
                <c:pt idx="3">
                  <c:v>1</c:v>
                </c:pt>
              </c:numCache>
            </c:numRef>
          </c:val>
          <c:extLst xmlns:c15="http://schemas.microsoft.com/office/drawing/2012/chart">
            <c:ext xmlns:c16="http://schemas.microsoft.com/office/drawing/2014/chart" uri="{C3380CC4-5D6E-409C-BE32-E72D297353CC}">
              <c16:uniqueId val="{00000000-B94C-49A4-A5F4-6ADE332693B3}"/>
            </c:ext>
          </c:extLst>
        </c:ser>
        <c:ser>
          <c:idx val="1"/>
          <c:order val="1"/>
          <c:tx>
            <c:strRef>
              <c:f>Graphs_2023!$B$4</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Graphs_2023!$X$4:$AI$4</c15:sqref>
                  </c15:fullRef>
                </c:ext>
              </c:extLst>
              <c:f>Graphs_2023!$Y$4:$AH$4</c:f>
              <c:numCache>
                <c:formatCode>General</c:formatCode>
                <c:ptCount val="10"/>
                <c:pt idx="0">
                  <c:v>172</c:v>
                </c:pt>
                <c:pt idx="1">
                  <c:v>169</c:v>
                </c:pt>
                <c:pt idx="2">
                  <c:v>104</c:v>
                </c:pt>
                <c:pt idx="3">
                  <c:v>103</c:v>
                </c:pt>
                <c:pt idx="4">
                  <c:v>103</c:v>
                </c:pt>
                <c:pt idx="5">
                  <c:v>181</c:v>
                </c:pt>
                <c:pt idx="6">
                  <c:v>132</c:v>
                </c:pt>
                <c:pt idx="7">
                  <c:v>147</c:v>
                </c:pt>
                <c:pt idx="8">
                  <c:v>90</c:v>
                </c:pt>
                <c:pt idx="9">
                  <c:v>103</c:v>
                </c:pt>
              </c:numCache>
            </c:numRef>
          </c:val>
          <c:extLst>
            <c:ext xmlns:c16="http://schemas.microsoft.com/office/drawing/2014/chart" uri="{C3380CC4-5D6E-409C-BE32-E72D297353CC}">
              <c16:uniqueId val="{00000001-B94C-49A4-A5F4-6ADE332693B3}"/>
            </c:ext>
          </c:extLst>
        </c:ser>
        <c:ser>
          <c:idx val="2"/>
          <c:order val="2"/>
          <c:tx>
            <c:strRef>
              <c:f>Graphs_2023!$B$5</c:f>
              <c:strCache>
                <c:ptCount val="1"/>
                <c:pt idx="0">
                  <c:v>E190-E1</c:v>
                </c:pt>
              </c:strCache>
            </c:strRef>
          </c:tx>
          <c:spPr>
            <a:solidFill>
              <a:schemeClr val="tx2">
                <a:lumMod val="75000"/>
              </a:schemeClr>
            </a:solidFill>
            <a:ln>
              <a:noFill/>
            </a:ln>
            <a:effectLst/>
          </c:spPr>
          <c:invertIfNegative val="0"/>
          <c:dLbls>
            <c:dLbl>
              <c:idx val="0"/>
              <c:layout>
                <c:manualLayout>
                  <c:x val="4.3614112155510233E-2"/>
                  <c:y val="3.6481097276402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4C-49A4-A5F4-6ADE332693B3}"/>
                </c:ext>
              </c:extLst>
            </c:dLbl>
            <c:dLbl>
              <c:idx val="1"/>
              <c:layout>
                <c:manualLayout>
                  <c:x val="4.6631357443032539E-2"/>
                  <c:y val="1.8421403447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4C-49A4-A5F4-6ADE332693B3}"/>
                </c:ext>
              </c:extLst>
            </c:dLbl>
            <c:dLbl>
              <c:idx val="2"/>
              <c:layout>
                <c:manualLayout>
                  <c:x val="4.8700605703567629E-2"/>
                  <c:y val="2.466509626518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4C-49A4-A5F4-6ADE332693B3}"/>
                </c:ext>
              </c:extLst>
            </c:dLbl>
            <c:dLbl>
              <c:idx val="3"/>
              <c:layout>
                <c:manualLayout>
                  <c:x val="4.3806113104364955E-2"/>
                  <c:y val="1.227556332646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4C-49A4-A5F4-6ADE332693B3}"/>
                </c:ext>
              </c:extLst>
            </c:dLbl>
            <c:dLbl>
              <c:idx val="4"/>
              <c:layout>
                <c:manualLayout>
                  <c:x val="2.3315935117181528E-2"/>
                  <c:y val="3.06562908398508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4C-49A4-A5F4-6ADE332693B3}"/>
                </c:ext>
              </c:extLst>
            </c:dLbl>
            <c:dLbl>
              <c:idx val="5"/>
              <c:layout>
                <c:manualLayout>
                  <c:x val="3.8767650425453028E-2"/>
                  <c:y val="1.546970561073552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B94C-49A4-A5F4-6ADE332693B3}"/>
                </c:ext>
              </c:extLst>
            </c:dLbl>
            <c:dLbl>
              <c:idx val="6"/>
              <c:layout>
                <c:manualLayout>
                  <c:x val="3.7320843020171135E-2"/>
                  <c:y val="1.22624395529350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B94C-49A4-A5F4-6ADE332693B3}"/>
                </c:ext>
              </c:extLst>
            </c:dLbl>
            <c:dLbl>
              <c:idx val="7"/>
              <c:layout>
                <c:manualLayout>
                  <c:x val="3.8767650425453028E-2"/>
                  <c:y val="2.131784328971098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4C-49A4-A5F4-6ADE332693B3}"/>
                </c:ext>
              </c:extLst>
            </c:dLbl>
            <c:dLbl>
              <c:idx val="8"/>
              <c:layout>
                <c:manualLayout>
                  <c:x val="2.1650511180239924E-2"/>
                  <c:y val="2.4525032671881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4C-49A4-A5F4-6ADE332693B3}"/>
                </c:ext>
              </c:extLst>
            </c:dLbl>
            <c:dLbl>
              <c:idx val="9"/>
              <c:layout>
                <c:manualLayout>
                  <c:x val="2.4981359054123131E-2"/>
                  <c:y val="2.1459403587896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4C-49A4-A5F4-6ADE332693B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Graphs_2023!$X$5:$AI$5</c15:sqref>
                  </c15:fullRef>
                </c:ext>
              </c:extLst>
              <c:f>Graphs_2023!$Y$5:$AH$5</c:f>
              <c:numCache>
                <c:formatCode>General</c:formatCode>
                <c:ptCount val="10"/>
                <c:pt idx="0">
                  <c:v>65</c:v>
                </c:pt>
                <c:pt idx="1">
                  <c:v>55</c:v>
                </c:pt>
                <c:pt idx="2">
                  <c:v>56</c:v>
                </c:pt>
                <c:pt idx="3">
                  <c:v>46</c:v>
                </c:pt>
                <c:pt idx="5">
                  <c:v>4</c:v>
                </c:pt>
                <c:pt idx="6">
                  <c:v>3</c:v>
                </c:pt>
                <c:pt idx="7">
                  <c:v>3</c:v>
                </c:pt>
              </c:numCache>
            </c:numRef>
          </c:val>
          <c:extLst>
            <c:ext xmlns:c15="http://schemas.microsoft.com/office/drawing/2012/chart" uri="{02D57815-91ED-43cb-92C2-25804820EDAC}">
              <c15:categoryFilterExceptions>
                <c15:categoryFilterException>
                  <c15:sqref>Graphs_2023!$X$5</c15:sqref>
                  <c15:dLbl>
                    <c:idx val="-1"/>
                    <c:layout>
                      <c:manualLayout>
                        <c:x val="2.1587958678607282E-2"/>
                        <c:y val="1.888677108093303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980-4F52-9462-3370ECB3EF9D}"/>
                      </c:ext>
                    </c:extLst>
                  </c15:dLbl>
                </c15:categoryFilterException>
              </c15:categoryFilterExceptions>
            </c:ext>
            <c:ext xmlns:c16="http://schemas.microsoft.com/office/drawing/2014/chart" uri="{C3380CC4-5D6E-409C-BE32-E72D297353CC}">
              <c16:uniqueId val="{0000000C-B94C-49A4-A5F4-6ADE332693B3}"/>
            </c:ext>
          </c:extLst>
        </c:ser>
        <c:ser>
          <c:idx val="3"/>
          <c:order val="3"/>
          <c:tx>
            <c:strRef>
              <c:f>Graphs_2023!$B$6</c:f>
              <c:strCache>
                <c:ptCount val="1"/>
                <c:pt idx="0">
                  <c:v>E195-E1</c:v>
                </c:pt>
              </c:strCache>
            </c:strRef>
          </c:tx>
          <c:spPr>
            <a:solidFill>
              <a:schemeClr val="accent4"/>
            </a:solidFill>
            <a:ln>
              <a:noFill/>
            </a:ln>
            <a:effectLst/>
          </c:spPr>
          <c:invertIfNegative val="0"/>
          <c:dLbls>
            <c:dLbl>
              <c:idx val="0"/>
              <c:layout>
                <c:manualLayout>
                  <c:x val="4.3570859867733784E-2"/>
                  <c:y val="-1.169627535795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4C-49A4-A5F4-6ADE332693B3}"/>
                </c:ext>
              </c:extLst>
            </c:dLbl>
            <c:dLbl>
              <c:idx val="1"/>
              <c:layout>
                <c:manualLayout>
                  <c:x val="4.5126962005867091E-2"/>
                  <c:y val="-1.169627535795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4C-49A4-A5F4-6ADE332693B3}"/>
                </c:ext>
              </c:extLst>
            </c:dLbl>
            <c:dLbl>
              <c:idx val="2"/>
              <c:layout>
                <c:manualLayout>
                  <c:x val="4.6683064144000412E-2"/>
                  <c:y val="-1.1696275357951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4C-49A4-A5F4-6ADE332693B3}"/>
                </c:ext>
              </c:extLst>
            </c:dLbl>
            <c:dLbl>
              <c:idx val="3"/>
              <c:layout>
                <c:manualLayout>
                  <c:x val="4.357085986773377E-2"/>
                  <c:y val="-1.169627535795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4C-49A4-A5F4-6ADE332693B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Graphs_2023!$X$6:$AI$6</c15:sqref>
                  </c15:fullRef>
                </c:ext>
              </c:extLst>
              <c:f>Graphs_2023!$Y$6:$AH$6</c:f>
              <c:numCache>
                <c:formatCode>General</c:formatCode>
                <c:ptCount val="10"/>
                <c:pt idx="0">
                  <c:v>7</c:v>
                </c:pt>
                <c:pt idx="1">
                  <c:v>18</c:v>
                </c:pt>
                <c:pt idx="2">
                  <c:v>12</c:v>
                </c:pt>
                <c:pt idx="3">
                  <c:v>5</c:v>
                </c:pt>
              </c:numCache>
            </c:numRef>
          </c:val>
          <c:extLst xmlns:c15="http://schemas.microsoft.com/office/drawing/2012/chart">
            <c:ext xmlns:c16="http://schemas.microsoft.com/office/drawing/2014/chart" uri="{C3380CC4-5D6E-409C-BE32-E72D297353CC}">
              <c16:uniqueId val="{00000011-B94C-49A4-A5F4-6ADE332693B3}"/>
            </c:ext>
          </c:extLst>
        </c:ser>
        <c:ser>
          <c:idx val="4"/>
          <c:order val="4"/>
          <c:tx>
            <c:strRef>
              <c:f>Graphs_2023!$B$7</c:f>
              <c:strCache>
                <c:ptCount val="1"/>
                <c:pt idx="0">
                  <c:v>E175-E2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Graphs_2023!$X$7:$AI$7</c15:sqref>
                  </c15:fullRef>
                </c:ext>
              </c:extLst>
              <c:f>Graphs_2023!$Y$7:$AH$7</c:f>
              <c:numCache>
                <c:formatCode>General</c:formatCode>
                <c:ptCount val="10"/>
                <c:pt idx="0">
                  <c:v>100</c:v>
                </c:pt>
                <c:pt idx="1">
                  <c:v>100</c:v>
                </c:pt>
                <c:pt idx="2">
                  <c:v>100</c:v>
                </c:pt>
                <c:pt idx="3">
                  <c:v>100</c:v>
                </c:pt>
              </c:numCache>
            </c:numRef>
          </c:val>
          <c:extLst xmlns:c15="http://schemas.microsoft.com/office/drawing/2012/chart">
            <c:ext xmlns:c16="http://schemas.microsoft.com/office/drawing/2014/chart" uri="{C3380CC4-5D6E-409C-BE32-E72D297353CC}">
              <c16:uniqueId val="{00000012-B94C-49A4-A5F4-6ADE332693B3}"/>
            </c:ext>
          </c:extLst>
        </c:ser>
        <c:ser>
          <c:idx val="5"/>
          <c:order val="5"/>
          <c:tx>
            <c:strRef>
              <c:f>Graphs_2023!$B$8</c:f>
              <c:strCache>
                <c:ptCount val="1"/>
                <c:pt idx="0">
                  <c:v>E190-E2</c:v>
                </c:pt>
              </c:strCache>
            </c:strRef>
          </c:tx>
          <c:spPr>
            <a:solidFill>
              <a:schemeClr val="accent6">
                <a:lumMod val="75000"/>
              </a:schemeClr>
            </a:solidFill>
            <a:ln>
              <a:noFill/>
            </a:ln>
            <a:effectLst/>
          </c:spPr>
          <c:invertIfNegative val="0"/>
          <c:dLbls>
            <c:dLbl>
              <c:idx val="4"/>
              <c:layout>
                <c:manualLayout>
                  <c:x val="3.8902553453333662E-2"/>
                  <c:y val="1.973401104192861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94C-49A4-A5F4-6ADE332693B3}"/>
                </c:ext>
              </c:extLst>
            </c:dLbl>
            <c:dLbl>
              <c:idx val="5"/>
              <c:layout>
                <c:manualLayout>
                  <c:x val="3.8902553453333606E-2"/>
                  <c:y val="-1.55710119327335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94C-49A4-A5F4-6ADE332693B3}"/>
                </c:ext>
              </c:extLst>
            </c:dLbl>
            <c:dLbl>
              <c:idx val="6"/>
              <c:layout>
                <c:manualLayout>
                  <c:x val="3.8902553453333606E-2"/>
                  <c:y val="-3.64306743570445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94C-49A4-A5F4-6ADE332693B3}"/>
                </c:ext>
              </c:extLst>
            </c:dLbl>
            <c:dLbl>
              <c:idx val="7"/>
              <c:layout>
                <c:manualLayout>
                  <c:x val="3.7346451315200258E-2"/>
                  <c:y val="-2.64460153575779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94C-49A4-A5F4-6ADE332693B3}"/>
                </c:ext>
              </c:extLst>
            </c:dLbl>
            <c:dLbl>
              <c:idx val="8"/>
              <c:layout>
                <c:manualLayout>
                  <c:x val="4.0458655591466955E-2"/>
                  <c:y val="-7.19021620380805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94C-49A4-A5F4-6ADE332693B3}"/>
                </c:ext>
              </c:extLst>
            </c:dLbl>
            <c:dLbl>
              <c:idx val="9"/>
              <c:layout>
                <c:manualLayout>
                  <c:x val="3.8902553453333835E-2"/>
                  <c:y val="-1.84950807722212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94C-49A4-A5F4-6ADE332693B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Graphs_2023!$X$8:$AI$8</c15:sqref>
                  </c15:fullRef>
                </c:ext>
              </c:extLst>
              <c:f>Graphs_2023!$Y$8:$AH$8</c:f>
              <c:numCache>
                <c:formatCode>General</c:formatCode>
                <c:ptCount val="10"/>
                <c:pt idx="0">
                  <c:v>60</c:v>
                </c:pt>
                <c:pt idx="1">
                  <c:v>77</c:v>
                </c:pt>
                <c:pt idx="2">
                  <c:v>85</c:v>
                </c:pt>
                <c:pt idx="3">
                  <c:v>74</c:v>
                </c:pt>
                <c:pt idx="4">
                  <c:v>16</c:v>
                </c:pt>
                <c:pt idx="5">
                  <c:v>16</c:v>
                </c:pt>
                <c:pt idx="6">
                  <c:v>7</c:v>
                </c:pt>
                <c:pt idx="7">
                  <c:v>5</c:v>
                </c:pt>
                <c:pt idx="8">
                  <c:v>7</c:v>
                </c:pt>
                <c:pt idx="9">
                  <c:v>16</c:v>
                </c:pt>
              </c:numCache>
            </c:numRef>
          </c:val>
          <c:extLst>
            <c:ext xmlns:c16="http://schemas.microsoft.com/office/drawing/2014/chart" uri="{C3380CC4-5D6E-409C-BE32-E72D297353CC}">
              <c16:uniqueId val="{00000019-B94C-49A4-A5F4-6ADE332693B3}"/>
            </c:ext>
          </c:extLst>
        </c:ser>
        <c:ser>
          <c:idx val="6"/>
          <c:order val="6"/>
          <c:tx>
            <c:strRef>
              <c:f>Graphs_2023!$B$9</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Graphs_2023!$X$9:$AI$9</c15:sqref>
                  </c15:fullRef>
                </c:ext>
              </c:extLst>
              <c:f>Graphs_2023!$Y$9:$AH$9</c:f>
              <c:numCache>
                <c:formatCode>General</c:formatCode>
                <c:ptCount val="10"/>
                <c:pt idx="0">
                  <c:v>50</c:v>
                </c:pt>
                <c:pt idx="1">
                  <c:v>90</c:v>
                </c:pt>
                <c:pt idx="2">
                  <c:v>90</c:v>
                </c:pt>
                <c:pt idx="3">
                  <c:v>106</c:v>
                </c:pt>
                <c:pt idx="4">
                  <c:v>172</c:v>
                </c:pt>
                <c:pt idx="5">
                  <c:v>137</c:v>
                </c:pt>
                <c:pt idx="6">
                  <c:v>139</c:v>
                </c:pt>
                <c:pt idx="7">
                  <c:v>170</c:v>
                </c:pt>
                <c:pt idx="8">
                  <c:v>194</c:v>
                </c:pt>
                <c:pt idx="9">
                  <c:v>172</c:v>
                </c:pt>
              </c:numCache>
            </c:numRef>
          </c:val>
          <c:extLst>
            <c:ext xmlns:c16="http://schemas.microsoft.com/office/drawing/2014/chart" uri="{C3380CC4-5D6E-409C-BE32-E72D297353CC}">
              <c16:uniqueId val="{0000001A-B94C-49A4-A5F4-6ADE332693B3}"/>
            </c:ext>
          </c:extLst>
        </c:ser>
        <c:dLbls>
          <c:showLegendKey val="0"/>
          <c:showVal val="0"/>
          <c:showCatName val="0"/>
          <c:showSerName val="0"/>
          <c:showPercent val="0"/>
          <c:showBubbleSize val="0"/>
        </c:dLbls>
        <c:gapWidth val="150"/>
        <c:overlap val="100"/>
        <c:axId val="829008792"/>
        <c:axId val="829009448"/>
        <c:extLst/>
      </c:barChart>
      <c:lineChart>
        <c:grouping val="standard"/>
        <c:varyColors val="0"/>
        <c:ser>
          <c:idx val="7"/>
          <c:order val="7"/>
          <c:tx>
            <c:strRef>
              <c:f>Graphs_2023!$X$10</c:f>
              <c:strCache>
                <c:ptCount val="1"/>
                <c:pt idx="0">
                  <c:v>Total backlog</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Graphs_2023!$X$2:$AI$2</c15:sqref>
                  </c15:fullRef>
                </c:ext>
              </c:extLst>
              <c:f>Graphs_2023!$Y$2:$AH$2</c:f>
              <c:strCache>
                <c:ptCount val="10"/>
                <c:pt idx="0">
                  <c:v>2014</c:v>
                </c:pt>
                <c:pt idx="1">
                  <c:v>2015</c:v>
                </c:pt>
                <c:pt idx="2">
                  <c:v>2016</c:v>
                </c:pt>
                <c:pt idx="3">
                  <c:v>2017</c:v>
                </c:pt>
                <c:pt idx="4">
                  <c:v>2018</c:v>
                </c:pt>
                <c:pt idx="5">
                  <c:v>2019</c:v>
                </c:pt>
                <c:pt idx="6">
                  <c:v>2020</c:v>
                </c:pt>
                <c:pt idx="7">
                  <c:v>2021</c:v>
                </c:pt>
                <c:pt idx="8">
                  <c:v>2022</c:v>
                </c:pt>
                <c:pt idx="9">
                  <c:v>2023 *</c:v>
                </c:pt>
              </c:strCache>
            </c:strRef>
          </c:cat>
          <c:val>
            <c:numRef>
              <c:extLst>
                <c:ext xmlns:c15="http://schemas.microsoft.com/office/drawing/2012/chart" uri="{02D57815-91ED-43cb-92C2-25804820EDAC}">
                  <c15:fullRef>
                    <c15:sqref>Graphs_2023!$X$10:$AI$10</c15:sqref>
                  </c15:fullRef>
                </c:ext>
              </c:extLst>
              <c:f>Graphs_2023!$Y$10:$AH$10</c:f>
              <c:numCache>
                <c:formatCode>General</c:formatCode>
                <c:ptCount val="10"/>
                <c:pt idx="0">
                  <c:v>459</c:v>
                </c:pt>
                <c:pt idx="1">
                  <c:v>512</c:v>
                </c:pt>
                <c:pt idx="2">
                  <c:v>450</c:v>
                </c:pt>
                <c:pt idx="3">
                  <c:v>435</c:v>
                </c:pt>
                <c:pt idx="4">
                  <c:v>291</c:v>
                </c:pt>
                <c:pt idx="5">
                  <c:v>338</c:v>
                </c:pt>
                <c:pt idx="6">
                  <c:v>281</c:v>
                </c:pt>
                <c:pt idx="7">
                  <c:v>325</c:v>
                </c:pt>
                <c:pt idx="8">
                  <c:v>291</c:v>
                </c:pt>
                <c:pt idx="9">
                  <c:v>291</c:v>
                </c:pt>
              </c:numCache>
            </c:numRef>
          </c:val>
          <c:smooth val="0"/>
          <c:extLst>
            <c:ext xmlns:c16="http://schemas.microsoft.com/office/drawing/2014/chart" uri="{C3380CC4-5D6E-409C-BE32-E72D297353CC}">
              <c16:uniqueId val="{0000001B-B94C-49A4-A5F4-6ADE332693B3}"/>
            </c:ext>
          </c:extLst>
        </c:ser>
        <c:dLbls>
          <c:showLegendKey val="0"/>
          <c:showVal val="0"/>
          <c:showCatName val="0"/>
          <c:showSerName val="0"/>
          <c:showPercent val="0"/>
          <c:showBubbleSize val="0"/>
        </c:dLbls>
        <c:marker val="1"/>
        <c:smooth val="0"/>
        <c:axId val="493971768"/>
        <c:axId val="493978656"/>
      </c:lineChart>
      <c:catAx>
        <c:axId val="829008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Algn val="ctr"/>
        <c:lblOffset val="100"/>
        <c:noMultiLvlLbl val="0"/>
      </c:catAx>
      <c:valAx>
        <c:axId val="829009448"/>
        <c:scaling>
          <c:orientation val="minMax"/>
          <c:max val="600"/>
        </c:scaling>
        <c:delete val="1"/>
        <c:axPos val="l"/>
        <c:numFmt formatCode="General" sourceLinked="1"/>
        <c:majorTickMark val="out"/>
        <c:minorTickMark val="none"/>
        <c:tickLblPos val="nextTo"/>
        <c:crossAx val="829008792"/>
        <c:crosses val="autoZero"/>
        <c:crossBetween val="between"/>
      </c:valAx>
      <c:valAx>
        <c:axId val="493978656"/>
        <c:scaling>
          <c:orientation val="minMax"/>
          <c:max val="600"/>
          <c:min val="0"/>
        </c:scaling>
        <c:delete val="1"/>
        <c:axPos val="r"/>
        <c:numFmt formatCode="General" sourceLinked="1"/>
        <c:majorTickMark val="out"/>
        <c:minorTickMark val="none"/>
        <c:tickLblPos val="nextTo"/>
        <c:crossAx val="493971768"/>
        <c:crosses val="max"/>
        <c:crossBetween val="between"/>
      </c:valAx>
      <c:catAx>
        <c:axId val="493971768"/>
        <c:scaling>
          <c:orientation val="minMax"/>
        </c:scaling>
        <c:delete val="1"/>
        <c:axPos val="t"/>
        <c:numFmt formatCode="General" sourceLinked="1"/>
        <c:majorTickMark val="out"/>
        <c:minorTickMark val="none"/>
        <c:tickLblPos val="nextTo"/>
        <c:crossAx val="493978656"/>
        <c:crosses val="max"/>
        <c:auto val="1"/>
        <c:lblAlgn val="ctr"/>
        <c:lblOffset val="100"/>
        <c:noMultiLvlLbl val="0"/>
      </c:catAx>
      <c:spPr>
        <a:solidFill>
          <a:schemeClr val="accent3">
            <a:lumMod val="20000"/>
            <a:lumOff val="80000"/>
          </a:schemeClr>
        </a:solidFill>
        <a:ln>
          <a:noFill/>
        </a:ln>
        <a:effectLst>
          <a:outerShdw blurRad="50800" dist="38100" dir="2700000" algn="tl" rotWithShape="0">
            <a:prstClr val="black">
              <a:alpha val="40000"/>
            </a:prstClr>
          </a:outerShdw>
        </a:effectLst>
      </c:spPr>
    </c:plotArea>
    <c:legend>
      <c:legendPos val="b"/>
      <c:layout>
        <c:manualLayout>
          <c:xMode val="edge"/>
          <c:yMode val="edge"/>
          <c:x val="5.4176614897068133E-2"/>
          <c:y val="0.89802275386040398"/>
          <c:w val="0.89178326609420089"/>
          <c:h val="4.9344018389864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pt-BR" sz="1800" b="1"/>
              <a:t>Firm Orders Backlog - 2024</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731082312013935E-2"/>
          <c:y val="0.20352653721545183"/>
          <c:w val="0.94772091537238567"/>
          <c:h val="0.59171984297269431"/>
        </c:manualLayout>
      </c:layout>
      <c:barChart>
        <c:barDir val="col"/>
        <c:grouping val="stacked"/>
        <c:varyColors val="0"/>
        <c:ser>
          <c:idx val="1"/>
          <c:order val="1"/>
          <c:tx>
            <c:strRef>
              <c:f>Graphs_2024!$Q$4</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Graphs_2024!$R$2:$U$2</c:f>
              <c:strCache>
                <c:ptCount val="4"/>
                <c:pt idx="0">
                  <c:v>1st Quarter</c:v>
                </c:pt>
                <c:pt idx="1">
                  <c:v>2nd Quarter</c:v>
                </c:pt>
                <c:pt idx="2">
                  <c:v>3rd Quarter</c:v>
                </c:pt>
                <c:pt idx="3">
                  <c:v>4th Quarter</c:v>
                </c:pt>
              </c:strCache>
            </c:strRef>
          </c:cat>
          <c:val>
            <c:numRef>
              <c:f>Graphs_2024!$R$4:$U$4</c:f>
              <c:numCache>
                <c:formatCode>General</c:formatCode>
                <c:ptCount val="4"/>
                <c:pt idx="0">
                  <c:v>186</c:v>
                </c:pt>
                <c:pt idx="1">
                  <c:v>179</c:v>
                </c:pt>
                <c:pt idx="2">
                  <c:v>175</c:v>
                </c:pt>
                <c:pt idx="3">
                  <c:v>164</c:v>
                </c:pt>
              </c:numCache>
            </c:numRef>
          </c:val>
          <c:extLst>
            <c:ext xmlns:c16="http://schemas.microsoft.com/office/drawing/2014/chart" uri="{C3380CC4-5D6E-409C-BE32-E72D297353CC}">
              <c16:uniqueId val="{00000001-F659-4ED9-B99C-5BD730AC0037}"/>
            </c:ext>
          </c:extLst>
        </c:ser>
        <c:ser>
          <c:idx val="5"/>
          <c:order val="5"/>
          <c:tx>
            <c:strRef>
              <c:f>Graphs_2024!$Q$8</c:f>
              <c:strCache>
                <c:ptCount val="1"/>
                <c:pt idx="0">
                  <c:v>E190-E2</c:v>
                </c:pt>
              </c:strCache>
            </c:strRef>
          </c:tx>
          <c:spPr>
            <a:solidFill>
              <a:schemeClr val="accent6">
                <a:lumMod val="75000"/>
              </a:schemeClr>
            </a:solidFill>
            <a:ln>
              <a:noFill/>
            </a:ln>
            <a:effectLst/>
          </c:spPr>
          <c:invertIfNegative val="0"/>
          <c:dLbls>
            <c:dLbl>
              <c:idx val="0"/>
              <c:layout>
                <c:manualLayout>
                  <c:x val="6.7695055988883382E-2"/>
                  <c:y val="-1.0605262382895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59-4ED9-B99C-5BD730AC0037}"/>
                </c:ext>
              </c:extLst>
            </c:dLbl>
            <c:dLbl>
              <c:idx val="1"/>
              <c:layout>
                <c:manualLayout>
                  <c:x val="6.9021732373200778E-2"/>
                  <c:y val="-1.5829687535789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59-4ED9-B99C-5BD730AC0037}"/>
                </c:ext>
              </c:extLst>
            </c:dLbl>
            <c:dLbl>
              <c:idx val="2"/>
              <c:layout>
                <c:manualLayout>
                  <c:x val="7.6493071842672344E-2"/>
                  <c:y val="-5.4008610348873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59-4ED9-B99C-5BD730AC0037}"/>
                </c:ext>
              </c:extLst>
            </c:dLbl>
            <c:dLbl>
              <c:idx val="3"/>
              <c:layout>
                <c:manualLayout>
                  <c:x val="7.423708468791422E-2"/>
                  <c:y val="-2.203446955690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59-4ED9-B99C-5BD730AC0037}"/>
                </c:ext>
              </c:extLst>
            </c:dLbl>
            <c:dLbl>
              <c:idx val="4"/>
              <c:layout>
                <c:manualLayout>
                  <c:x val="2.2125960742535047E-2"/>
                  <c:y val="2.239789382199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82-4A9C-907F-8697FEA0F354}"/>
                </c:ext>
              </c:extLst>
            </c:dLbl>
            <c:dLbl>
              <c:idx val="5"/>
              <c:layout>
                <c:manualLayout>
                  <c:x val="2.627457838176037E-2"/>
                  <c:y val="-4.031620887958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82-4A9C-907F-8697FEA0F354}"/>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Graphs_2024!$R$2:$U$2</c:f>
              <c:strCache>
                <c:ptCount val="4"/>
                <c:pt idx="0">
                  <c:v>1st Quarter</c:v>
                </c:pt>
                <c:pt idx="1">
                  <c:v>2nd Quarter</c:v>
                </c:pt>
                <c:pt idx="2">
                  <c:v>3rd Quarter</c:v>
                </c:pt>
                <c:pt idx="3">
                  <c:v>4th Quarter</c:v>
                </c:pt>
              </c:strCache>
            </c:strRef>
          </c:cat>
          <c:val>
            <c:numRef>
              <c:f>Graphs_2024!$R$8:$U$8</c:f>
              <c:numCache>
                <c:formatCode>General</c:formatCode>
                <c:ptCount val="4"/>
                <c:pt idx="0">
                  <c:v>15</c:v>
                </c:pt>
                <c:pt idx="1">
                  <c:v>21</c:v>
                </c:pt>
                <c:pt idx="2">
                  <c:v>27</c:v>
                </c:pt>
                <c:pt idx="3">
                  <c:v>25</c:v>
                </c:pt>
              </c:numCache>
            </c:numRef>
          </c:val>
          <c:extLst>
            <c:ext xmlns:c16="http://schemas.microsoft.com/office/drawing/2014/chart" uri="{C3380CC4-5D6E-409C-BE32-E72D297353CC}">
              <c16:uniqueId val="{0000000D-F659-4ED9-B99C-5BD730AC0037}"/>
            </c:ext>
          </c:extLst>
        </c:ser>
        <c:ser>
          <c:idx val="6"/>
          <c:order val="6"/>
          <c:tx>
            <c:strRef>
              <c:f>Graphs_2024!$Q$9</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Graphs_2024!$R$2:$U$2</c:f>
              <c:strCache>
                <c:ptCount val="4"/>
                <c:pt idx="0">
                  <c:v>1st Quarter</c:v>
                </c:pt>
                <c:pt idx="1">
                  <c:v>2nd Quarter</c:v>
                </c:pt>
                <c:pt idx="2">
                  <c:v>3rd Quarter</c:v>
                </c:pt>
                <c:pt idx="3">
                  <c:v>4th Quarter</c:v>
                </c:pt>
              </c:strCache>
            </c:strRef>
          </c:cat>
          <c:val>
            <c:numRef>
              <c:f>Graphs_2024!$R$9:$U$9</c:f>
              <c:numCache>
                <c:formatCode>General</c:formatCode>
                <c:ptCount val="4"/>
                <c:pt idx="0">
                  <c:v>179</c:v>
                </c:pt>
                <c:pt idx="1">
                  <c:v>183</c:v>
                </c:pt>
                <c:pt idx="2">
                  <c:v>172</c:v>
                </c:pt>
                <c:pt idx="3">
                  <c:v>154</c:v>
                </c:pt>
              </c:numCache>
            </c:numRef>
          </c:val>
          <c:extLst>
            <c:ext xmlns:c16="http://schemas.microsoft.com/office/drawing/2014/chart" uri="{C3380CC4-5D6E-409C-BE32-E72D297353CC}">
              <c16:uniqueId val="{0000000E-F659-4ED9-B99C-5BD730AC0037}"/>
            </c:ext>
          </c:extLst>
        </c:ser>
        <c:dLbls>
          <c:showLegendKey val="0"/>
          <c:showVal val="0"/>
          <c:showCatName val="0"/>
          <c:showSerName val="0"/>
          <c:showPercent val="0"/>
          <c:showBubbleSize val="0"/>
        </c:dLbls>
        <c:gapWidth val="150"/>
        <c:overlap val="100"/>
        <c:axId val="829008792"/>
        <c:axId val="829009448"/>
        <c:extLst>
          <c:ext xmlns:c15="http://schemas.microsoft.com/office/drawing/2012/chart" uri="{02D57815-91ED-43cb-92C2-25804820EDAC}">
            <c15:filteredBarSeries>
              <c15:ser>
                <c:idx val="0"/>
                <c:order val="0"/>
                <c:tx>
                  <c:strRef>
                    <c:extLst>
                      <c:ext uri="{02D57815-91ED-43cb-92C2-25804820EDAC}">
                        <c15:formulaRef>
                          <c15:sqref>Graphs_2024!$Q$3</c15:sqref>
                        </c15:formulaRef>
                      </c:ext>
                    </c:extLst>
                    <c:strCache>
                      <c:ptCount val="1"/>
                      <c:pt idx="0">
                        <c:v>E170-E1</c:v>
                      </c:pt>
                    </c:strCache>
                  </c:strRef>
                </c:tx>
                <c:spPr>
                  <a:solidFill>
                    <a:schemeClr val="accent1"/>
                  </a:solidFill>
                  <a:ln>
                    <a:noFill/>
                  </a:ln>
                  <a:effectLst/>
                </c:spPr>
                <c:invertIfNegative val="0"/>
                <c:cat>
                  <c:strRef>
                    <c:extLst>
                      <c:ext uri="{02D57815-91ED-43cb-92C2-25804820EDAC}">
                        <c15:formulaRef>
                          <c15:sqref>Graphs_2024!$R$2:$U$2</c15:sqref>
                        </c15:formulaRef>
                      </c:ext>
                    </c:extLst>
                    <c:strCache>
                      <c:ptCount val="4"/>
                      <c:pt idx="0">
                        <c:v>1st Quarter</c:v>
                      </c:pt>
                      <c:pt idx="1">
                        <c:v>2nd Quarter</c:v>
                      </c:pt>
                      <c:pt idx="2">
                        <c:v>3rd Quarter</c:v>
                      </c:pt>
                      <c:pt idx="3">
                        <c:v>4th Quarter</c:v>
                      </c:pt>
                    </c:strCache>
                  </c:strRef>
                </c:cat>
                <c:val>
                  <c:numRef>
                    <c:extLst>
                      <c:ext uri="{02D57815-91ED-43cb-92C2-25804820EDAC}">
                        <c15:formulaRef>
                          <c15:sqref>Graphs_2024!$R$3:$U$3</c15:sqref>
                        </c15:formulaRef>
                      </c:ext>
                    </c:extLst>
                    <c:numCache>
                      <c:formatCode>General</c:formatCode>
                      <c:ptCount val="4"/>
                      <c:pt idx="0">
                        <c:v>0</c:v>
                      </c:pt>
                    </c:numCache>
                  </c:numRef>
                </c:val>
                <c:extLst>
                  <c:ext xmlns:c16="http://schemas.microsoft.com/office/drawing/2014/chart" uri="{C3380CC4-5D6E-409C-BE32-E72D297353CC}">
                    <c16:uniqueId val="{00000000-F659-4ED9-B99C-5BD730AC003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Graphs_2024!$Q$5</c15:sqref>
                        </c15:formulaRef>
                      </c:ext>
                    </c:extLst>
                    <c:strCache>
                      <c:ptCount val="1"/>
                      <c:pt idx="0">
                        <c:v>E190-E1</c:v>
                      </c:pt>
                    </c:strCache>
                  </c:strRef>
                </c:tx>
                <c:spPr>
                  <a:solidFill>
                    <a:schemeClr val="tx2">
                      <a:lumMod val="75000"/>
                    </a:schemeClr>
                  </a:solidFill>
                  <a:ln>
                    <a:noFill/>
                  </a:ln>
                  <a:effectLst/>
                </c:spPr>
                <c:invertIfNegative val="0"/>
                <c:cat>
                  <c:strRef>
                    <c:extLst xmlns:c15="http://schemas.microsoft.com/office/drawing/2012/chart">
                      <c:ext xmlns:c15="http://schemas.microsoft.com/office/drawing/2012/chart" uri="{02D57815-91ED-43cb-92C2-25804820EDAC}">
                        <c15:formulaRef>
                          <c15:sqref>Graphs_2024!$R$2:$U$2</c15:sqref>
                        </c15:formulaRef>
                      </c:ext>
                    </c:extLst>
                    <c:strCache>
                      <c:ptCount val="4"/>
                      <c:pt idx="0">
                        <c:v>1st Quarter</c:v>
                      </c:pt>
                      <c:pt idx="1">
                        <c:v>2nd Quarter</c:v>
                      </c:pt>
                      <c:pt idx="2">
                        <c:v>3rd Quarter</c:v>
                      </c:pt>
                      <c:pt idx="3">
                        <c:v>4th Quarter</c:v>
                      </c:pt>
                    </c:strCache>
                  </c:strRef>
                </c:cat>
                <c:val>
                  <c:numRef>
                    <c:extLst xmlns:c15="http://schemas.microsoft.com/office/drawing/2012/chart">
                      <c:ext xmlns:c15="http://schemas.microsoft.com/office/drawing/2012/chart" uri="{02D57815-91ED-43cb-92C2-25804820EDAC}">
                        <c15:formulaRef>
                          <c15:sqref>Graphs_2024!$R$5:$U$5</c15:sqref>
                        </c15:formulaRef>
                      </c:ext>
                    </c:extLst>
                    <c:numCache>
                      <c:formatCode>General</c:formatCode>
                      <c:ptCount val="4"/>
                      <c:pt idx="0">
                        <c:v>0</c:v>
                      </c:pt>
                    </c:numCache>
                  </c:numRef>
                </c:val>
                <c:extLst xmlns:c15="http://schemas.microsoft.com/office/drawing/2012/chart">
                  <c:ext xmlns:c16="http://schemas.microsoft.com/office/drawing/2014/chart" uri="{C3380CC4-5D6E-409C-BE32-E72D297353CC}">
                    <c16:uniqueId val="{00000006-F659-4ED9-B99C-5BD730AC003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Graphs_2024!$Q$6</c15:sqref>
                        </c15:formulaRef>
                      </c:ext>
                    </c:extLst>
                    <c:strCache>
                      <c:ptCount val="1"/>
                      <c:pt idx="0">
                        <c:v>E195-E1</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Graphs_2024!$R$2:$U$2</c15:sqref>
                        </c15:formulaRef>
                      </c:ext>
                    </c:extLst>
                    <c:strCache>
                      <c:ptCount val="4"/>
                      <c:pt idx="0">
                        <c:v>1st Quarter</c:v>
                      </c:pt>
                      <c:pt idx="1">
                        <c:v>2nd Quarter</c:v>
                      </c:pt>
                      <c:pt idx="2">
                        <c:v>3rd Quarter</c:v>
                      </c:pt>
                      <c:pt idx="3">
                        <c:v>4th Quarter</c:v>
                      </c:pt>
                    </c:strCache>
                  </c:strRef>
                </c:cat>
                <c:val>
                  <c:numRef>
                    <c:extLst xmlns:c15="http://schemas.microsoft.com/office/drawing/2012/chart">
                      <c:ext xmlns:c15="http://schemas.microsoft.com/office/drawing/2012/chart" uri="{02D57815-91ED-43cb-92C2-25804820EDAC}">
                        <c15:formulaRef>
                          <c15:sqref>Graphs_2024!$R$6:$U$6</c15:sqref>
                        </c15:formulaRef>
                      </c:ext>
                    </c:extLst>
                    <c:numCache>
                      <c:formatCode>General</c:formatCode>
                      <c:ptCount val="4"/>
                      <c:pt idx="0">
                        <c:v>0</c:v>
                      </c:pt>
                    </c:numCache>
                  </c:numRef>
                </c:val>
                <c:extLst xmlns:c15="http://schemas.microsoft.com/office/drawing/2012/chart">
                  <c:ext xmlns:c16="http://schemas.microsoft.com/office/drawing/2014/chart" uri="{C3380CC4-5D6E-409C-BE32-E72D297353CC}">
                    <c16:uniqueId val="{00000007-F659-4ED9-B99C-5BD730AC003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Graphs_2024!$Q$7</c15:sqref>
                        </c15:formulaRef>
                      </c:ext>
                    </c:extLst>
                    <c:strCache>
                      <c:ptCount val="1"/>
                      <c:pt idx="0">
                        <c:v>E175-E2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Graphs_2024!$R$2:$U$2</c15:sqref>
                        </c15:formulaRef>
                      </c:ext>
                    </c:extLst>
                    <c:strCache>
                      <c:ptCount val="4"/>
                      <c:pt idx="0">
                        <c:v>1st Quarter</c:v>
                      </c:pt>
                      <c:pt idx="1">
                        <c:v>2nd Quarter</c:v>
                      </c:pt>
                      <c:pt idx="2">
                        <c:v>3rd Quarter</c:v>
                      </c:pt>
                      <c:pt idx="3">
                        <c:v>4th Quarter</c:v>
                      </c:pt>
                    </c:strCache>
                  </c:strRef>
                </c:cat>
                <c:val>
                  <c:numRef>
                    <c:extLst xmlns:c15="http://schemas.microsoft.com/office/drawing/2012/chart">
                      <c:ext xmlns:c15="http://schemas.microsoft.com/office/drawing/2012/chart" uri="{02D57815-91ED-43cb-92C2-25804820EDAC}">
                        <c15:formulaRef>
                          <c15:sqref>Graphs_2024!$R$7:$U$7</c15:sqref>
                        </c15:formulaRef>
                      </c:ext>
                    </c:extLst>
                    <c:numCache>
                      <c:formatCode>General</c:formatCode>
                      <c:ptCount val="4"/>
                      <c:pt idx="0">
                        <c:v>0</c:v>
                      </c:pt>
                    </c:numCache>
                  </c:numRef>
                </c:val>
                <c:extLst xmlns:c15="http://schemas.microsoft.com/office/drawing/2012/chart">
                  <c:ext xmlns:c16="http://schemas.microsoft.com/office/drawing/2014/chart" uri="{C3380CC4-5D6E-409C-BE32-E72D297353CC}">
                    <c16:uniqueId val="{00000008-F659-4ED9-B99C-5BD730AC0037}"/>
                  </c:ext>
                </c:extLst>
              </c15:ser>
            </c15:filteredBarSeries>
          </c:ext>
        </c:extLst>
      </c:barChart>
      <c:lineChart>
        <c:grouping val="standard"/>
        <c:varyColors val="0"/>
        <c:ser>
          <c:idx val="7"/>
          <c:order val="7"/>
          <c:tx>
            <c:strRef>
              <c:f>Graphs_2024!$Q$10</c:f>
              <c:strCache>
                <c:ptCount val="1"/>
                <c:pt idx="0">
                  <c:v>Total backlog</c:v>
                </c:pt>
              </c:strCache>
            </c:strRef>
          </c:tx>
          <c:spPr>
            <a:ln w="28575" cap="rnd">
              <a:solidFill>
                <a:schemeClr val="accent1">
                  <a:lumMod val="50000"/>
                </a:schemeClr>
              </a:solidFill>
              <a:round/>
            </a:ln>
            <a:effectLst/>
          </c:spPr>
          <c:marker>
            <c:symbol val="none"/>
          </c:marker>
          <c:dLbls>
            <c:dLbl>
              <c:idx val="0"/>
              <c:layout>
                <c:manualLayout>
                  <c:x val="-2.1213264861905477E-2"/>
                  <c:y val="-4.7002068366131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82-4A9C-907F-8697FEA0F35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Graphs_2024!$R$2:$U$2</c:f>
              <c:strCache>
                <c:ptCount val="4"/>
                <c:pt idx="0">
                  <c:v>1st Quarter</c:v>
                </c:pt>
                <c:pt idx="1">
                  <c:v>2nd Quarter</c:v>
                </c:pt>
                <c:pt idx="2">
                  <c:v>3rd Quarter</c:v>
                </c:pt>
                <c:pt idx="3">
                  <c:v>4th Quarter</c:v>
                </c:pt>
              </c:strCache>
            </c:strRef>
          </c:cat>
          <c:val>
            <c:numRef>
              <c:f>Graphs_2024!$R$10:$U$10</c:f>
              <c:numCache>
                <c:formatCode>General</c:formatCode>
                <c:ptCount val="4"/>
                <c:pt idx="0">
                  <c:v>380</c:v>
                </c:pt>
                <c:pt idx="1">
                  <c:v>383</c:v>
                </c:pt>
                <c:pt idx="2">
                  <c:v>374</c:v>
                </c:pt>
                <c:pt idx="3">
                  <c:v>343</c:v>
                </c:pt>
              </c:numCache>
            </c:numRef>
          </c:val>
          <c:smooth val="0"/>
          <c:extLst>
            <c:ext xmlns:c16="http://schemas.microsoft.com/office/drawing/2014/chart" uri="{C3380CC4-5D6E-409C-BE32-E72D297353CC}">
              <c16:uniqueId val="{0000000F-F659-4ED9-B99C-5BD730AC0037}"/>
            </c:ext>
          </c:extLst>
        </c:ser>
        <c:dLbls>
          <c:showLegendKey val="0"/>
          <c:showVal val="0"/>
          <c:showCatName val="0"/>
          <c:showSerName val="0"/>
          <c:showPercent val="0"/>
          <c:showBubbleSize val="0"/>
        </c:dLbls>
        <c:marker val="1"/>
        <c:smooth val="0"/>
        <c:axId val="493971768"/>
        <c:axId val="493978656"/>
      </c:lineChart>
      <c:catAx>
        <c:axId val="829008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Algn val="ctr"/>
        <c:lblOffset val="100"/>
        <c:noMultiLvlLbl val="1"/>
      </c:catAx>
      <c:valAx>
        <c:axId val="829009448"/>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valAx>
        <c:axId val="493978656"/>
        <c:scaling>
          <c:orientation val="minMax"/>
          <c:max val="400"/>
          <c:min val="0"/>
        </c:scaling>
        <c:delete val="1"/>
        <c:axPos val="r"/>
        <c:numFmt formatCode="General" sourceLinked="1"/>
        <c:majorTickMark val="out"/>
        <c:minorTickMark val="none"/>
        <c:tickLblPos val="nextTo"/>
        <c:crossAx val="493971768"/>
        <c:crosses val="max"/>
        <c:crossBetween val="between"/>
      </c:valAx>
      <c:catAx>
        <c:axId val="493971768"/>
        <c:scaling>
          <c:orientation val="minMax"/>
        </c:scaling>
        <c:delete val="1"/>
        <c:axPos val="b"/>
        <c:numFmt formatCode="General" sourceLinked="1"/>
        <c:majorTickMark val="out"/>
        <c:minorTickMark val="none"/>
        <c:tickLblPos val="nextTo"/>
        <c:crossAx val="493978656"/>
        <c:crosses val="autoZero"/>
        <c:auto val="1"/>
        <c:lblAlgn val="ctr"/>
        <c:lblOffset val="100"/>
        <c:noMultiLvlLbl val="1"/>
      </c:catAx>
      <c:spPr>
        <a:noFill/>
        <a:ln>
          <a:noFill/>
        </a:ln>
        <a:effectLst/>
      </c:spPr>
    </c:plotArea>
    <c:legend>
      <c:legendPos val="b"/>
      <c:layout>
        <c:manualLayout>
          <c:xMode val="edge"/>
          <c:yMode val="edge"/>
          <c:x val="0.27663750158419104"/>
          <c:y val="0.90232586143652438"/>
          <c:w val="0.44672499683161798"/>
          <c:h val="8.520697938403071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pt-BR" sz="1800" b="1"/>
              <a:t>Deliveries</a:t>
            </a:r>
            <a:r>
              <a:rPr lang="pt-BR" sz="1800" b="1" baseline="0"/>
              <a:t> </a:t>
            </a:r>
            <a:r>
              <a:rPr lang="pt-BR" sz="1800" b="1"/>
              <a:t>- 2024  by Quarter</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Graphs_2024!$P$52</c:f>
              <c:strCache>
                <c:ptCount val="1"/>
                <c:pt idx="0">
                  <c:v>E170-E1</c:v>
                </c:pt>
              </c:strCache>
            </c:strRef>
          </c:tx>
          <c:spPr>
            <a:solidFill>
              <a:schemeClr val="accent1"/>
            </a:solidFill>
            <a:ln>
              <a:noFill/>
            </a:ln>
            <a:effectLst/>
          </c:spPr>
          <c:invertIfNegative val="0"/>
          <c:cat>
            <c:strRef>
              <c:f>Graphs_2024!$Q$51:$T$51</c:f>
              <c:strCache>
                <c:ptCount val="4"/>
                <c:pt idx="0">
                  <c:v>1st Quarter</c:v>
                </c:pt>
                <c:pt idx="1">
                  <c:v>2nd Quarter</c:v>
                </c:pt>
                <c:pt idx="2">
                  <c:v>3rd Quarter</c:v>
                </c:pt>
                <c:pt idx="3">
                  <c:v>4th Quarter</c:v>
                </c:pt>
              </c:strCache>
            </c:strRef>
          </c:cat>
          <c:val>
            <c:numRef>
              <c:f>Graphs_2024!$Q$52:$T$52</c:f>
            </c:numRef>
          </c:val>
          <c:extLst>
            <c:ext xmlns:c16="http://schemas.microsoft.com/office/drawing/2014/chart" uri="{C3380CC4-5D6E-409C-BE32-E72D297353CC}">
              <c16:uniqueId val="{00000000-6162-4D1E-8866-4C13B5B160AC}"/>
            </c:ext>
          </c:extLst>
        </c:ser>
        <c:ser>
          <c:idx val="1"/>
          <c:order val="1"/>
          <c:tx>
            <c:strRef>
              <c:f>Graphs_2024!$P$53</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Graphs_2024!$Q$51:$T$51</c:f>
              <c:strCache>
                <c:ptCount val="4"/>
                <c:pt idx="0">
                  <c:v>1st Quarter</c:v>
                </c:pt>
                <c:pt idx="1">
                  <c:v>2nd Quarter</c:v>
                </c:pt>
                <c:pt idx="2">
                  <c:v>3rd Quarter</c:v>
                </c:pt>
                <c:pt idx="3">
                  <c:v>4th Quarter</c:v>
                </c:pt>
              </c:strCache>
            </c:strRef>
          </c:cat>
          <c:val>
            <c:numRef>
              <c:f>Graphs_2024!$Q$53:$T$53</c:f>
              <c:numCache>
                <c:formatCode>General</c:formatCode>
                <c:ptCount val="4"/>
                <c:pt idx="0">
                  <c:v>3</c:v>
                </c:pt>
                <c:pt idx="1">
                  <c:v>8</c:v>
                </c:pt>
                <c:pt idx="2">
                  <c:v>4</c:v>
                </c:pt>
                <c:pt idx="3">
                  <c:v>11</c:v>
                </c:pt>
              </c:numCache>
            </c:numRef>
          </c:val>
          <c:extLst>
            <c:ext xmlns:c16="http://schemas.microsoft.com/office/drawing/2014/chart" uri="{C3380CC4-5D6E-409C-BE32-E72D297353CC}">
              <c16:uniqueId val="{00000001-6162-4D1E-8866-4C13B5B160AC}"/>
            </c:ext>
          </c:extLst>
        </c:ser>
        <c:ser>
          <c:idx val="3"/>
          <c:order val="3"/>
          <c:tx>
            <c:strRef>
              <c:f>Graphs_2024!$P$55</c:f>
              <c:strCache>
                <c:ptCount val="1"/>
                <c:pt idx="0">
                  <c:v>E195-E1</c:v>
                </c:pt>
              </c:strCache>
            </c:strRef>
          </c:tx>
          <c:spPr>
            <a:solidFill>
              <a:schemeClr val="accent4"/>
            </a:solidFill>
            <a:ln>
              <a:noFill/>
            </a:ln>
            <a:effectLst/>
          </c:spPr>
          <c:invertIfNegative val="0"/>
          <c:cat>
            <c:strRef>
              <c:f>Graphs_2024!$Q$51:$T$51</c:f>
              <c:strCache>
                <c:ptCount val="4"/>
                <c:pt idx="0">
                  <c:v>1st Quarter</c:v>
                </c:pt>
                <c:pt idx="1">
                  <c:v>2nd Quarter</c:v>
                </c:pt>
                <c:pt idx="2">
                  <c:v>3rd Quarter</c:v>
                </c:pt>
                <c:pt idx="3">
                  <c:v>4th Quarter</c:v>
                </c:pt>
              </c:strCache>
            </c:strRef>
          </c:cat>
          <c:val>
            <c:numRef>
              <c:f>Graphs_2024!$Q$55:$T$55</c:f>
            </c:numRef>
          </c:val>
          <c:extLst>
            <c:ext xmlns:c16="http://schemas.microsoft.com/office/drawing/2014/chart" uri="{C3380CC4-5D6E-409C-BE32-E72D297353CC}">
              <c16:uniqueId val="{00000003-6162-4D1E-8866-4C13B5B160AC}"/>
            </c:ext>
          </c:extLst>
        </c:ser>
        <c:ser>
          <c:idx val="4"/>
          <c:order val="4"/>
          <c:tx>
            <c:strRef>
              <c:f>Graphs_2024!$P$56</c:f>
              <c:strCache>
                <c:ptCount val="1"/>
                <c:pt idx="0">
                  <c:v>E175-E2</c:v>
                </c:pt>
              </c:strCache>
            </c:strRef>
          </c:tx>
          <c:spPr>
            <a:solidFill>
              <a:schemeClr val="accent5"/>
            </a:solidFill>
            <a:ln>
              <a:noFill/>
            </a:ln>
            <a:effectLst/>
          </c:spPr>
          <c:invertIfNegative val="0"/>
          <c:cat>
            <c:strRef>
              <c:f>Graphs_2024!$Q$51:$T$51</c:f>
              <c:strCache>
                <c:ptCount val="4"/>
                <c:pt idx="0">
                  <c:v>1st Quarter</c:v>
                </c:pt>
                <c:pt idx="1">
                  <c:v>2nd Quarter</c:v>
                </c:pt>
                <c:pt idx="2">
                  <c:v>3rd Quarter</c:v>
                </c:pt>
                <c:pt idx="3">
                  <c:v>4th Quarter</c:v>
                </c:pt>
              </c:strCache>
            </c:strRef>
          </c:cat>
          <c:val>
            <c:numRef>
              <c:f>Graphs_2024!$Q$56:$T$56</c:f>
            </c:numRef>
          </c:val>
          <c:extLst>
            <c:ext xmlns:c16="http://schemas.microsoft.com/office/drawing/2014/chart" uri="{C3380CC4-5D6E-409C-BE32-E72D297353CC}">
              <c16:uniqueId val="{00000004-6162-4D1E-8866-4C13B5B160AC}"/>
            </c:ext>
          </c:extLst>
        </c:ser>
        <c:ser>
          <c:idx val="5"/>
          <c:order val="5"/>
          <c:tx>
            <c:strRef>
              <c:f>Graphs_2024!$P$57</c:f>
              <c:strCache>
                <c:ptCount val="1"/>
                <c:pt idx="0">
                  <c:v>E190-E2</c:v>
                </c:pt>
              </c:strCache>
            </c:strRef>
          </c:tx>
          <c:spPr>
            <a:solidFill>
              <a:schemeClr val="accent6">
                <a:lumMod val="75000"/>
              </a:schemeClr>
            </a:solidFill>
            <a:ln>
              <a:noFill/>
            </a:ln>
            <a:effectLst/>
          </c:spPr>
          <c:invertIfNegative val="0"/>
          <c:dLbls>
            <c:dLbl>
              <c:idx val="3"/>
              <c:layout>
                <c:manualLayout>
                  <c:x val="6.9003080134276029E-2"/>
                  <c:y val="-1.4627561550936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A-4AF3-A16E-1C8F9C1898A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Graphs_2024!$Q$51:$T$51</c:f>
              <c:strCache>
                <c:ptCount val="4"/>
                <c:pt idx="0">
                  <c:v>1st Quarter</c:v>
                </c:pt>
                <c:pt idx="1">
                  <c:v>2nd Quarter</c:v>
                </c:pt>
                <c:pt idx="2">
                  <c:v>3rd Quarter</c:v>
                </c:pt>
                <c:pt idx="3">
                  <c:v>4th Quarter</c:v>
                </c:pt>
              </c:strCache>
            </c:strRef>
          </c:cat>
          <c:val>
            <c:numRef>
              <c:f>Graphs_2024!$Q$57:$T$57</c:f>
              <c:numCache>
                <c:formatCode>General</c:formatCode>
                <c:ptCount val="4"/>
                <c:pt idx="1">
                  <c:v>4</c:v>
                </c:pt>
                <c:pt idx="2">
                  <c:v>2</c:v>
                </c:pt>
                <c:pt idx="3">
                  <c:v>2</c:v>
                </c:pt>
              </c:numCache>
            </c:numRef>
          </c:val>
          <c:extLst>
            <c:ext xmlns:c16="http://schemas.microsoft.com/office/drawing/2014/chart" uri="{C3380CC4-5D6E-409C-BE32-E72D297353CC}">
              <c16:uniqueId val="{00000005-6162-4D1E-8866-4C13B5B160AC}"/>
            </c:ext>
          </c:extLst>
        </c:ser>
        <c:ser>
          <c:idx val="6"/>
          <c:order val="6"/>
          <c:tx>
            <c:strRef>
              <c:f>Graphs_2024!$P$58</c:f>
              <c:strCache>
                <c:ptCount val="1"/>
                <c:pt idx="0">
                  <c:v>E195-E2</c:v>
                </c:pt>
              </c:strCache>
            </c:strRef>
          </c:tx>
          <c:spPr>
            <a:solidFill>
              <a:srgbClr val="FFCC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6162-4D1E-8866-4C13B5B160A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Graphs_2024!$Q$51:$T$51</c:f>
              <c:strCache>
                <c:ptCount val="4"/>
                <c:pt idx="0">
                  <c:v>1st Quarter</c:v>
                </c:pt>
                <c:pt idx="1">
                  <c:v>2nd Quarter</c:v>
                </c:pt>
                <c:pt idx="2">
                  <c:v>3rd Quarter</c:v>
                </c:pt>
                <c:pt idx="3">
                  <c:v>4th Quarter</c:v>
                </c:pt>
              </c:strCache>
            </c:strRef>
          </c:cat>
          <c:val>
            <c:numRef>
              <c:f>Graphs_2024!$Q$58:$T$58</c:f>
              <c:numCache>
                <c:formatCode>General</c:formatCode>
                <c:ptCount val="4"/>
                <c:pt idx="0">
                  <c:v>4</c:v>
                </c:pt>
                <c:pt idx="1">
                  <c:v>7</c:v>
                </c:pt>
                <c:pt idx="2">
                  <c:v>10</c:v>
                </c:pt>
                <c:pt idx="3">
                  <c:v>18</c:v>
                </c:pt>
              </c:numCache>
            </c:numRef>
          </c:val>
          <c:extLst>
            <c:ext xmlns:c16="http://schemas.microsoft.com/office/drawing/2014/chart" uri="{C3380CC4-5D6E-409C-BE32-E72D297353CC}">
              <c16:uniqueId val="{00000007-6162-4D1E-8866-4C13B5B160AC}"/>
            </c:ext>
          </c:extLst>
        </c:ser>
        <c:dLbls>
          <c:showLegendKey val="0"/>
          <c:showVal val="0"/>
          <c:showCatName val="0"/>
          <c:showSerName val="0"/>
          <c:showPercent val="0"/>
          <c:showBubbleSize val="0"/>
        </c:dLbls>
        <c:gapWidth val="150"/>
        <c:overlap val="100"/>
        <c:axId val="829008792"/>
        <c:axId val="829009448"/>
        <c:extLst>
          <c:ext xmlns:c15="http://schemas.microsoft.com/office/drawing/2012/chart" uri="{02D57815-91ED-43cb-92C2-25804820EDAC}">
            <c15:filteredBarSeries>
              <c15:ser>
                <c:idx val="2"/>
                <c:order val="2"/>
                <c:tx>
                  <c:strRef>
                    <c:extLst>
                      <c:ext uri="{02D57815-91ED-43cb-92C2-25804820EDAC}">
                        <c15:formulaRef>
                          <c15:sqref>Graphs_2024!$P$54</c15:sqref>
                        </c15:formulaRef>
                      </c:ext>
                    </c:extLst>
                    <c:strCache>
                      <c:ptCount val="1"/>
                      <c:pt idx="0">
                        <c:v>E190-E1</c:v>
                      </c:pt>
                    </c:strCache>
                  </c:strRef>
                </c:tx>
                <c:spPr>
                  <a:solidFill>
                    <a:schemeClr val="tx2">
                      <a:lumMod val="75000"/>
                    </a:schemeClr>
                  </a:solidFill>
                  <a:ln>
                    <a:noFill/>
                  </a:ln>
                  <a:effectLst/>
                </c:spPr>
                <c:invertIfNegative val="0"/>
                <c:dLbls>
                  <c:dLbl>
                    <c:idx val="3"/>
                    <c:showLegendKey val="0"/>
                    <c:showVal val="1"/>
                    <c:showCatName val="0"/>
                    <c:showSerName val="0"/>
                    <c:showPercent val="0"/>
                    <c:showBubbleSize val="0"/>
                    <c:extLst>
                      <c:ext uri="{CE6537A1-D6FC-4f65-9D91-7224C49458BB}"/>
                      <c:ext xmlns:c16="http://schemas.microsoft.com/office/drawing/2014/chart" uri="{C3380CC4-5D6E-409C-BE32-E72D297353CC}">
                        <c16:uniqueId val="{00000000-B2BF-4738-97C9-690F8886E5F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Graphs_2024!$Q$51:$T$51</c15:sqref>
                        </c15:formulaRef>
                      </c:ext>
                    </c:extLst>
                    <c:strCache>
                      <c:ptCount val="4"/>
                      <c:pt idx="0">
                        <c:v>1st Quarter</c:v>
                      </c:pt>
                      <c:pt idx="1">
                        <c:v>2nd Quarter</c:v>
                      </c:pt>
                      <c:pt idx="2">
                        <c:v>3rd Quarter</c:v>
                      </c:pt>
                      <c:pt idx="3">
                        <c:v>4th Quarter</c:v>
                      </c:pt>
                    </c:strCache>
                  </c:strRef>
                </c:cat>
                <c:val>
                  <c:numRef>
                    <c:extLst>
                      <c:ext uri="{02D57815-91ED-43cb-92C2-25804820EDAC}">
                        <c15:formulaRef>
                          <c15:sqref>Graphs_2024!$Q$54:$T$54</c15:sqref>
                        </c15:formulaRef>
                      </c:ext>
                    </c:extLst>
                  </c:numRef>
                </c:val>
                <c:extLst>
                  <c:ext xmlns:c16="http://schemas.microsoft.com/office/drawing/2014/chart" uri="{C3380CC4-5D6E-409C-BE32-E72D297353CC}">
                    <c16:uniqueId val="{00000002-6162-4D1E-8866-4C13B5B160AC}"/>
                  </c:ext>
                </c:extLst>
              </c15:ser>
            </c15:filteredBarSeries>
          </c:ext>
        </c:extLst>
      </c:barChart>
      <c:lineChart>
        <c:grouping val="standard"/>
        <c:varyColors val="0"/>
        <c:ser>
          <c:idx val="8"/>
          <c:order val="7"/>
          <c:tx>
            <c:strRef>
              <c:f>Graphs_2024!$P$60</c:f>
              <c:strCache>
                <c:ptCount val="1"/>
                <c:pt idx="0">
                  <c:v>Accumulated Deliveries</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Graphs_2024!$Q$51:$T$51</c:f>
              <c:strCache>
                <c:ptCount val="4"/>
                <c:pt idx="0">
                  <c:v>1st Quarter</c:v>
                </c:pt>
                <c:pt idx="1">
                  <c:v>2nd Quarter</c:v>
                </c:pt>
                <c:pt idx="2">
                  <c:v>3rd Quarter</c:v>
                </c:pt>
                <c:pt idx="3">
                  <c:v>4th Quarter</c:v>
                </c:pt>
              </c:strCache>
            </c:strRef>
          </c:cat>
          <c:val>
            <c:numRef>
              <c:f>Graphs_2024!$Q$60:$T$60</c:f>
              <c:numCache>
                <c:formatCode>General</c:formatCode>
                <c:ptCount val="4"/>
                <c:pt idx="0">
                  <c:v>7</c:v>
                </c:pt>
                <c:pt idx="1">
                  <c:v>26</c:v>
                </c:pt>
                <c:pt idx="2">
                  <c:v>42</c:v>
                </c:pt>
                <c:pt idx="3">
                  <c:v>73</c:v>
                </c:pt>
              </c:numCache>
            </c:numRef>
          </c:val>
          <c:smooth val="0"/>
          <c:extLst>
            <c:ext xmlns:c16="http://schemas.microsoft.com/office/drawing/2014/chart" uri="{C3380CC4-5D6E-409C-BE32-E72D297353CC}">
              <c16:uniqueId val="{00000009-6162-4D1E-8866-4C13B5B160AC}"/>
            </c:ext>
          </c:extLst>
        </c:ser>
        <c:dLbls>
          <c:showLegendKey val="0"/>
          <c:showVal val="0"/>
          <c:showCatName val="0"/>
          <c:showSerName val="0"/>
          <c:showPercent val="0"/>
          <c:showBubbleSize val="0"/>
        </c:dLbls>
        <c:marker val="1"/>
        <c:smooth val="0"/>
        <c:axId val="829008792"/>
        <c:axId val="829009448"/>
      </c:lineChart>
      <c:catAx>
        <c:axId val="829008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Algn val="ctr"/>
        <c:lblOffset val="100"/>
        <c:noMultiLvlLbl val="0"/>
      </c:catAx>
      <c:valAx>
        <c:axId val="829009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i="0" u="none" strike="noStrike" baseline="0">
                <a:solidFill>
                  <a:sysClr val="windowText" lastClr="000000"/>
                </a:solidFill>
                <a:effectLst/>
                <a:latin typeface="Arial" panose="020B0604020202020204" pitchFamily="34" charset="0"/>
                <a:cs typeface="Arial" panose="020B0604020202020204" pitchFamily="34" charset="0"/>
              </a:rPr>
              <a:t>4</a:t>
            </a:r>
            <a:r>
              <a:rPr lang="en-US" sz="1600" b="1" i="0" u="none" strike="noStrike" baseline="30000">
                <a:solidFill>
                  <a:sysClr val="windowText" lastClr="000000"/>
                </a:solidFill>
                <a:effectLst/>
                <a:latin typeface="Arial" panose="020B0604020202020204" pitchFamily="34" charset="0"/>
                <a:cs typeface="Arial" panose="020B0604020202020204" pitchFamily="34" charset="0"/>
              </a:rPr>
              <a:t>th</a:t>
            </a:r>
            <a:r>
              <a:rPr lang="en-US" sz="1600" b="1" i="0" u="none" strike="noStrike" baseline="0">
                <a:solidFill>
                  <a:sysClr val="windowText" lastClr="000000"/>
                </a:solidFill>
                <a:effectLst/>
                <a:latin typeface="Arial" panose="020B0604020202020204" pitchFamily="34" charset="0"/>
                <a:cs typeface="Arial" panose="020B0604020202020204" pitchFamily="34" charset="0"/>
              </a:rPr>
              <a:t> Quarter deliveries </a:t>
            </a:r>
            <a:r>
              <a:rPr lang="en-US" sz="16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- 31</a:t>
            </a:r>
          </a:p>
          <a:p>
            <a:pPr>
              <a:defRPr sz="1600" b="1">
                <a:solidFill>
                  <a:schemeClr val="tx1"/>
                </a:solidFill>
                <a:latin typeface="Arial" panose="020B0604020202020204" pitchFamily="34" charset="0"/>
                <a:cs typeface="Arial" panose="020B0604020202020204" pitchFamily="34" charset="0"/>
              </a:defRPr>
            </a:pP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0.12662315696418341"/>
          <c:y val="9.8909079580921447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45952396792249439"/>
          <c:y val="0.15016540012422047"/>
          <c:w val="0.52533186927137221"/>
          <c:h val="0.76328370356092157"/>
        </c:manualLayout>
      </c:layout>
      <c:barChart>
        <c:barDir val="bar"/>
        <c:grouping val="clustered"/>
        <c:varyColors val="0"/>
        <c:ser>
          <c:idx val="0"/>
          <c:order val="0"/>
          <c:tx>
            <c:strRef>
              <c:f>Data!$R$2</c:f>
              <c:strCache>
                <c:ptCount val="1"/>
                <c:pt idx="0">
                  <c:v>Qtty</c:v>
                </c:pt>
              </c:strCache>
            </c:strRef>
          </c:tx>
          <c:spPr>
            <a:solidFill>
              <a:schemeClr val="accent1">
                <a:lumMod val="75000"/>
              </a:schemeClr>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1-5F4C-488C-8C73-2A4C2E3137E7}"/>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5F4C-488C-8C73-2A4C2E3137E7}"/>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Data!$Q$3:$Q$14</c:f>
              <c:strCache>
                <c:ptCount val="12"/>
                <c:pt idx="0">
                  <c:v>E175-E1 American</c:v>
                </c:pt>
                <c:pt idx="1">
                  <c:v>E175-E1 Republic</c:v>
                </c:pt>
                <c:pt idx="2">
                  <c:v>E175-E1 SkyWest</c:v>
                </c:pt>
                <c:pt idx="3">
                  <c:v>E175-E1 Undisclosed</c:v>
                </c:pt>
                <c:pt idx="4">
                  <c:v>E190-E2 Azorra/Scoot</c:v>
                </c:pt>
                <c:pt idx="5">
                  <c:v>E195-E2 Aercap / Azul</c:v>
                </c:pt>
                <c:pt idx="6">
                  <c:v>E195-E2 Aercastle/KLM</c:v>
                </c:pt>
                <c:pt idx="7">
                  <c:v>E195-E2 Azorra/KS</c:v>
                </c:pt>
                <c:pt idx="8">
                  <c:v>E195-E2 Azorra/LOT</c:v>
                </c:pt>
                <c:pt idx="9">
                  <c:v>E195-E2 Binter</c:v>
                </c:pt>
                <c:pt idx="10">
                  <c:v>E195-E2 ICBC/KLM</c:v>
                </c:pt>
                <c:pt idx="11">
                  <c:v>E195-E2 Porter</c:v>
                </c:pt>
              </c:strCache>
            </c:strRef>
          </c:cat>
          <c:val>
            <c:numRef>
              <c:f>Data!$R$3:$R$14</c:f>
              <c:numCache>
                <c:formatCode>General</c:formatCode>
                <c:ptCount val="12"/>
                <c:pt idx="0">
                  <c:v>4</c:v>
                </c:pt>
                <c:pt idx="1">
                  <c:v>2</c:v>
                </c:pt>
                <c:pt idx="2">
                  <c:v>4</c:v>
                </c:pt>
                <c:pt idx="3">
                  <c:v>1</c:v>
                </c:pt>
                <c:pt idx="4">
                  <c:v>2</c:v>
                </c:pt>
                <c:pt idx="5">
                  <c:v>6</c:v>
                </c:pt>
                <c:pt idx="6">
                  <c:v>2</c:v>
                </c:pt>
                <c:pt idx="7">
                  <c:v>1</c:v>
                </c:pt>
                <c:pt idx="8">
                  <c:v>1</c:v>
                </c:pt>
                <c:pt idx="9">
                  <c:v>5</c:v>
                </c:pt>
                <c:pt idx="10">
                  <c:v>2</c:v>
                </c:pt>
                <c:pt idx="11">
                  <c:v>1</c:v>
                </c:pt>
              </c:numCache>
            </c:numRef>
          </c:val>
          <c:extLst>
            <c:ext xmlns:c16="http://schemas.microsoft.com/office/drawing/2014/chart" uri="{C3380CC4-5D6E-409C-BE32-E72D297353CC}">
              <c16:uniqueId val="{00000004-5F4C-488C-8C73-2A4C2E3137E7}"/>
            </c:ext>
          </c:extLst>
        </c:ser>
        <c:dLbls>
          <c:showLegendKey val="0"/>
          <c:showVal val="0"/>
          <c:showCatName val="0"/>
          <c:showSerName val="0"/>
          <c:showPercent val="0"/>
          <c:showBubbleSize val="0"/>
        </c:dLbls>
        <c:gapWidth val="182"/>
        <c:axId val="785929688"/>
        <c:axId val="785926408"/>
      </c:barChart>
      <c:catAx>
        <c:axId val="785929688"/>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785926408"/>
        <c:crosses val="autoZero"/>
        <c:auto val="1"/>
        <c:lblAlgn val="ctr"/>
        <c:lblOffset val="100"/>
        <c:tickLblSkip val="1"/>
        <c:noMultiLvlLbl val="0"/>
      </c:catAx>
      <c:valAx>
        <c:axId val="785926408"/>
        <c:scaling>
          <c:orientation val="minMax"/>
        </c:scaling>
        <c:delete val="1"/>
        <c:axPos val="b"/>
        <c:numFmt formatCode="General" sourceLinked="1"/>
        <c:majorTickMark val="none"/>
        <c:minorTickMark val="none"/>
        <c:tickLblPos val="nextTo"/>
        <c:crossAx val="785929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pt-BR" sz="2000" b="1"/>
              <a:t>Firm Orders Backlog - 2024</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45215598540993E-2"/>
          <c:y val="0.18334387536265989"/>
          <c:w val="0.94533624600409727"/>
          <c:h val="0.55083316702279872"/>
        </c:manualLayout>
      </c:layout>
      <c:barChart>
        <c:barDir val="col"/>
        <c:grouping val="stacked"/>
        <c:varyColors val="0"/>
        <c:ser>
          <c:idx val="1"/>
          <c:order val="1"/>
          <c:tx>
            <c:strRef>
              <c:f>Graphs_2024!$B$4</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Graphs_2024!$C$4:$N$4</c:f>
              <c:numCache>
                <c:formatCode>General</c:formatCode>
                <c:ptCount val="12"/>
                <c:pt idx="0">
                  <c:v>100</c:v>
                </c:pt>
                <c:pt idx="1">
                  <c:v>100</c:v>
                </c:pt>
                <c:pt idx="2">
                  <c:v>187</c:v>
                </c:pt>
                <c:pt idx="3">
                  <c:v>187</c:v>
                </c:pt>
                <c:pt idx="4">
                  <c:v>184</c:v>
                </c:pt>
                <c:pt idx="5">
                  <c:v>179</c:v>
                </c:pt>
                <c:pt idx="6">
                  <c:v>179</c:v>
                </c:pt>
                <c:pt idx="7">
                  <c:v>177</c:v>
                </c:pt>
                <c:pt idx="8">
                  <c:v>175</c:v>
                </c:pt>
                <c:pt idx="9">
                  <c:v>175</c:v>
                </c:pt>
                <c:pt idx="10">
                  <c:v>173</c:v>
                </c:pt>
                <c:pt idx="11">
                  <c:v>164</c:v>
                </c:pt>
              </c:numCache>
            </c:numRef>
          </c:val>
          <c:extLst>
            <c:ext xmlns:c16="http://schemas.microsoft.com/office/drawing/2014/chart" uri="{C3380CC4-5D6E-409C-BE32-E72D297353CC}">
              <c16:uniqueId val="{00000001-D9EB-41F1-AD1E-E4E3E1E4DF6E}"/>
            </c:ext>
          </c:extLst>
        </c:ser>
        <c:ser>
          <c:idx val="5"/>
          <c:order val="5"/>
          <c:tx>
            <c:strRef>
              <c:f>Graphs_2024!$B$8</c:f>
              <c:strCache>
                <c:ptCount val="1"/>
                <c:pt idx="0">
                  <c:v>E190-E2</c:v>
                </c:pt>
              </c:strCache>
            </c:strRef>
          </c:tx>
          <c:spPr>
            <a:solidFill>
              <a:schemeClr val="accent6">
                <a:lumMod val="75000"/>
              </a:schemeClr>
            </a:solidFill>
            <a:ln>
              <a:noFill/>
            </a:ln>
            <a:effectLst/>
          </c:spPr>
          <c:invertIfNegative val="0"/>
          <c:dLbls>
            <c:dLbl>
              <c:idx val="0"/>
              <c:layout>
                <c:manualLayout>
                  <c:x val="2.4701700132478785E-2"/>
                  <c:y val="9.537513489841563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EB-41F1-AD1E-E4E3E1E4DF6E}"/>
                </c:ext>
              </c:extLst>
            </c:dLbl>
            <c:dLbl>
              <c:idx val="1"/>
              <c:layout>
                <c:manualLayout>
                  <c:x val="2.4701700132478771E-2"/>
                  <c:y val="-1.26280557423721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EB-41F1-AD1E-E4E3E1E4DF6E}"/>
                </c:ext>
              </c:extLst>
            </c:dLbl>
            <c:dLbl>
              <c:idx val="2"/>
              <c:layout>
                <c:manualLayout>
                  <c:x val="2.7815371122313897E-2"/>
                  <c:y val="-5.442857813159828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EB-41F1-AD1E-E4E3E1E4DF6E}"/>
                </c:ext>
              </c:extLst>
            </c:dLbl>
            <c:dLbl>
              <c:idx val="3"/>
              <c:layout>
                <c:manualLayout>
                  <c:x val="2.3386955235157887E-2"/>
                  <c:y val="-2.2034566261088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EB-41F1-AD1E-E4E3E1E4DF6E}"/>
                </c:ext>
              </c:extLst>
            </c:dLbl>
            <c:dLbl>
              <c:idx val="4"/>
              <c:layout>
                <c:manualLayout>
                  <c:x val="2.4891705835351927E-2"/>
                  <c:y val="-2.6877472586388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3B-46AF-8E4C-9F1A357299D4}"/>
                </c:ext>
              </c:extLst>
            </c:dLbl>
            <c:dLbl>
              <c:idx val="5"/>
              <c:layout>
                <c:manualLayout>
                  <c:x val="2.7657450928168809E-2"/>
                  <c:y val="-2.239789382199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3B-46AF-8E4C-9F1A357299D4}"/>
                </c:ext>
              </c:extLst>
            </c:dLbl>
            <c:dLbl>
              <c:idx val="6"/>
              <c:layout>
                <c:manualLayout>
                  <c:x val="2.627453998798359E-2"/>
                  <c:y val="-4.498305523153246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8E-4754-9997-EF815485F80A}"/>
                </c:ext>
              </c:extLst>
            </c:dLbl>
            <c:dLbl>
              <c:idx val="7"/>
              <c:layout>
                <c:manualLayout>
                  <c:x val="2.8348848524825235E-2"/>
                  <c:y val="3.0439685036997228E-3"/>
                </c:manualLayout>
              </c:layout>
              <c:showLegendKey val="0"/>
              <c:showVal val="1"/>
              <c:showCatName val="0"/>
              <c:showSerName val="0"/>
              <c:showPercent val="0"/>
              <c:showBubbleSize val="0"/>
              <c:extLst>
                <c:ext xmlns:c15="http://schemas.microsoft.com/office/drawing/2012/chart" uri="{CE6537A1-D6FC-4f65-9D91-7224C49458BB}">
                  <c15:layout>
                    <c:manualLayout>
                      <c:w val="2.5023024283459695E-2"/>
                      <c:h val="8.9994737376758671E-2"/>
                    </c:manualLayout>
                  </c15:layout>
                </c:ext>
                <c:ext xmlns:c16="http://schemas.microsoft.com/office/drawing/2014/chart" uri="{C3380CC4-5D6E-409C-BE32-E72D297353CC}">
                  <c16:uniqueId val="{00000002-CC8E-4754-9997-EF815485F80A}"/>
                </c:ext>
              </c:extLst>
            </c:dLbl>
            <c:dLbl>
              <c:idx val="8"/>
              <c:layout>
                <c:manualLayout>
                  <c:x val="3.1806117343956435E-2"/>
                  <c:y val="-1.68688500971779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8E-4754-9997-EF815485F80A}"/>
                </c:ext>
              </c:extLst>
            </c:dLbl>
            <c:dLbl>
              <c:idx val="9"/>
              <c:layout>
                <c:manualLayout>
                  <c:x val="2.4842838617073291E-2"/>
                  <c:y val="-3.1256950902898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8-42DC-8A32-56F67F495921}"/>
                </c:ext>
              </c:extLst>
            </c:dLbl>
            <c:dLbl>
              <c:idx val="10"/>
              <c:layout>
                <c:manualLayout>
                  <c:x val="2.2082523215176258E-2"/>
                  <c:y val="-1.9535594314311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8-42DC-8A32-56F67F495921}"/>
                </c:ext>
              </c:extLst>
            </c:dLbl>
            <c:dLbl>
              <c:idx val="11"/>
              <c:layout>
                <c:manualLayout>
                  <c:x val="2.4842841316840121E-2"/>
                  <c:y val="7.81423772572456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F3-48C8-A291-A6D514328CC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Graphs_2024!$C$8:$N$8</c:f>
              <c:numCache>
                <c:formatCode>General</c:formatCode>
                <c:ptCount val="12"/>
                <c:pt idx="0">
                  <c:v>16</c:v>
                </c:pt>
                <c:pt idx="1">
                  <c:v>15</c:v>
                </c:pt>
                <c:pt idx="2">
                  <c:v>15</c:v>
                </c:pt>
                <c:pt idx="3">
                  <c:v>12</c:v>
                </c:pt>
                <c:pt idx="4">
                  <c:v>22</c:v>
                </c:pt>
                <c:pt idx="5">
                  <c:v>21</c:v>
                </c:pt>
                <c:pt idx="6">
                  <c:v>29</c:v>
                </c:pt>
                <c:pt idx="7">
                  <c:v>28</c:v>
                </c:pt>
                <c:pt idx="8">
                  <c:v>27</c:v>
                </c:pt>
                <c:pt idx="9">
                  <c:v>26</c:v>
                </c:pt>
                <c:pt idx="10">
                  <c:v>26</c:v>
                </c:pt>
                <c:pt idx="11">
                  <c:v>25</c:v>
                </c:pt>
              </c:numCache>
            </c:numRef>
          </c:val>
          <c:extLst>
            <c:ext xmlns:c16="http://schemas.microsoft.com/office/drawing/2014/chart" uri="{C3380CC4-5D6E-409C-BE32-E72D297353CC}">
              <c16:uniqueId val="{0000000D-D9EB-41F1-AD1E-E4E3E1E4DF6E}"/>
            </c:ext>
          </c:extLst>
        </c:ser>
        <c:ser>
          <c:idx val="6"/>
          <c:order val="6"/>
          <c:tx>
            <c:strRef>
              <c:f>Graphs_2024!$B$9</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Graphs_2024!$C$9:$N$9</c:f>
              <c:numCache>
                <c:formatCode>General</c:formatCode>
                <c:ptCount val="12"/>
                <c:pt idx="0">
                  <c:v>181</c:v>
                </c:pt>
                <c:pt idx="1">
                  <c:v>182</c:v>
                </c:pt>
                <c:pt idx="2">
                  <c:v>179</c:v>
                </c:pt>
                <c:pt idx="3">
                  <c:v>178</c:v>
                </c:pt>
                <c:pt idx="4">
                  <c:v>186</c:v>
                </c:pt>
                <c:pt idx="5">
                  <c:v>182</c:v>
                </c:pt>
                <c:pt idx="6">
                  <c:v>180</c:v>
                </c:pt>
                <c:pt idx="7">
                  <c:v>177</c:v>
                </c:pt>
                <c:pt idx="8">
                  <c:v>172</c:v>
                </c:pt>
                <c:pt idx="9">
                  <c:v>169</c:v>
                </c:pt>
                <c:pt idx="10">
                  <c:v>164</c:v>
                </c:pt>
                <c:pt idx="11">
                  <c:v>154</c:v>
                </c:pt>
              </c:numCache>
            </c:numRef>
          </c:val>
          <c:extLst>
            <c:ext xmlns:c16="http://schemas.microsoft.com/office/drawing/2014/chart" uri="{C3380CC4-5D6E-409C-BE32-E72D297353CC}">
              <c16:uniqueId val="{0000000E-D9EB-41F1-AD1E-E4E3E1E4DF6E}"/>
            </c:ext>
          </c:extLst>
        </c:ser>
        <c:dLbls>
          <c:showLegendKey val="0"/>
          <c:showVal val="0"/>
          <c:showCatName val="0"/>
          <c:showSerName val="0"/>
          <c:showPercent val="0"/>
          <c:showBubbleSize val="0"/>
        </c:dLbls>
        <c:gapWidth val="150"/>
        <c:overlap val="100"/>
        <c:axId val="829008792"/>
        <c:axId val="829009448"/>
        <c:extLst>
          <c:ext xmlns:c15="http://schemas.microsoft.com/office/drawing/2012/chart" uri="{02D57815-91ED-43cb-92C2-25804820EDAC}">
            <c15:filteredBarSeries>
              <c15:ser>
                <c:idx val="0"/>
                <c:order val="0"/>
                <c:tx>
                  <c:strRef>
                    <c:extLst>
                      <c:ext uri="{02D57815-91ED-43cb-92C2-25804820EDAC}">
                        <c15:formulaRef>
                          <c15:sqref>Graphs_2024!$B$3</c15:sqref>
                        </c15:formulaRef>
                      </c:ext>
                    </c:extLst>
                    <c:strCache>
                      <c:ptCount val="1"/>
                      <c:pt idx="0">
                        <c:v>E170-E1</c:v>
                      </c:pt>
                    </c:strCache>
                  </c:strRef>
                </c:tx>
                <c:spPr>
                  <a:solidFill>
                    <a:schemeClr val="accent1"/>
                  </a:solidFill>
                  <a:ln>
                    <a:noFill/>
                  </a:ln>
                  <a:effectLst/>
                </c:spPr>
                <c:invertIfNegative val="0"/>
                <c:cat>
                  <c:numRef>
                    <c:extLst>
                      <c:ext uri="{02D57815-91ED-43cb-92C2-25804820EDAC}">
                        <c15:formulaRef>
                          <c15:sqref>Graphs_2024!$C$2:$N$2</c15:sqref>
                        </c15:formulaRef>
                      </c:ext>
                    </c:extLst>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extLst>
                      <c:ext uri="{02D57815-91ED-43cb-92C2-25804820EDAC}">
                        <c15:formulaRef>
                          <c15:sqref>Graphs_2024!$C$3:$N$3</c15:sqref>
                        </c15:formulaRef>
                      </c:ext>
                    </c:extLst>
                    <c:numCache>
                      <c:formatCode>General</c:formatCode>
                      <c:ptCount val="12"/>
                      <c:pt idx="2">
                        <c:v>0</c:v>
                      </c:pt>
                    </c:numCache>
                  </c:numRef>
                </c:val>
                <c:extLst>
                  <c:ext xmlns:c16="http://schemas.microsoft.com/office/drawing/2014/chart" uri="{C3380CC4-5D6E-409C-BE32-E72D297353CC}">
                    <c16:uniqueId val="{00000000-D9EB-41F1-AD1E-E4E3E1E4DF6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Graphs_2024!$B$5</c15:sqref>
                        </c15:formulaRef>
                      </c:ext>
                    </c:extLst>
                    <c:strCache>
                      <c:ptCount val="1"/>
                      <c:pt idx="0">
                        <c:v>E190-E1</c:v>
                      </c:pt>
                    </c:strCache>
                  </c:strRef>
                </c:tx>
                <c:spPr>
                  <a:solidFill>
                    <a:schemeClr val="tx2">
                      <a:lumMod val="75000"/>
                    </a:schemeClr>
                  </a:solidFill>
                  <a:ln>
                    <a:noFill/>
                  </a:ln>
                  <a:effectLst/>
                </c:spPr>
                <c:invertIfNegative val="0"/>
                <c:cat>
                  <c:numRef>
                    <c:extLst xmlns:c15="http://schemas.microsoft.com/office/drawing/2012/chart">
                      <c:ext xmlns:c15="http://schemas.microsoft.com/office/drawing/2012/chart" uri="{02D57815-91ED-43cb-92C2-25804820EDAC}">
                        <c15:formulaRef>
                          <c15:sqref>Graphs_2024!$C$2:$N$2</c15:sqref>
                        </c15:formulaRef>
                      </c:ext>
                    </c:extLst>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extLst xmlns:c15="http://schemas.microsoft.com/office/drawing/2012/chart">
                      <c:ext xmlns:c15="http://schemas.microsoft.com/office/drawing/2012/chart" uri="{02D57815-91ED-43cb-92C2-25804820EDAC}">
                        <c15:formulaRef>
                          <c15:sqref>Graphs_2024!$C$5:$N$5</c15:sqref>
                        </c15:formulaRef>
                      </c:ext>
                    </c:extLst>
                    <c:numCache>
                      <c:formatCode>General</c:formatCode>
                      <c:ptCount val="12"/>
                      <c:pt idx="2">
                        <c:v>0</c:v>
                      </c:pt>
                    </c:numCache>
                  </c:numRef>
                </c:val>
                <c:extLst xmlns:c15="http://schemas.microsoft.com/office/drawing/2012/chart">
                  <c:ext xmlns:c16="http://schemas.microsoft.com/office/drawing/2014/chart" uri="{C3380CC4-5D6E-409C-BE32-E72D297353CC}">
                    <c16:uniqueId val="{00000006-D9EB-41F1-AD1E-E4E3E1E4DF6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Graphs_2024!$B$6</c15:sqref>
                        </c15:formulaRef>
                      </c:ext>
                    </c:extLst>
                    <c:strCache>
                      <c:ptCount val="1"/>
                      <c:pt idx="0">
                        <c:v>E195-E1</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Graphs_2024!$C$2:$N$2</c15:sqref>
                        </c15:formulaRef>
                      </c:ext>
                    </c:extLst>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extLst xmlns:c15="http://schemas.microsoft.com/office/drawing/2012/chart">
                      <c:ext xmlns:c15="http://schemas.microsoft.com/office/drawing/2012/chart" uri="{02D57815-91ED-43cb-92C2-25804820EDAC}">
                        <c15:formulaRef>
                          <c15:sqref>Graphs_2024!$C$6:$N$6</c15:sqref>
                        </c15:formulaRef>
                      </c:ext>
                    </c:extLst>
                    <c:numCache>
                      <c:formatCode>General</c:formatCode>
                      <c:ptCount val="12"/>
                      <c:pt idx="2">
                        <c:v>0</c:v>
                      </c:pt>
                    </c:numCache>
                  </c:numRef>
                </c:val>
                <c:extLst xmlns:c15="http://schemas.microsoft.com/office/drawing/2012/chart">
                  <c:ext xmlns:c16="http://schemas.microsoft.com/office/drawing/2014/chart" uri="{C3380CC4-5D6E-409C-BE32-E72D297353CC}">
                    <c16:uniqueId val="{00000007-D9EB-41F1-AD1E-E4E3E1E4DF6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Graphs_2024!$B$7</c15:sqref>
                        </c15:formulaRef>
                      </c:ext>
                    </c:extLst>
                    <c:strCache>
                      <c:ptCount val="1"/>
                      <c:pt idx="0">
                        <c:v>E175-E2</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Graphs_2024!$C$2:$N$2</c15:sqref>
                        </c15:formulaRef>
                      </c:ext>
                    </c:extLst>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extLst xmlns:c15="http://schemas.microsoft.com/office/drawing/2012/chart">
                      <c:ext xmlns:c15="http://schemas.microsoft.com/office/drawing/2012/chart" uri="{02D57815-91ED-43cb-92C2-25804820EDAC}">
                        <c15:formulaRef>
                          <c15:sqref>Graphs_2024!$C$7:$N$7</c15:sqref>
                        </c15:formulaRef>
                      </c:ext>
                    </c:extLst>
                    <c:numCache>
                      <c:formatCode>General</c:formatCode>
                      <c:ptCount val="12"/>
                      <c:pt idx="2">
                        <c:v>0</c:v>
                      </c:pt>
                    </c:numCache>
                  </c:numRef>
                </c:val>
                <c:extLst xmlns:c15="http://schemas.microsoft.com/office/drawing/2012/chart">
                  <c:ext xmlns:c16="http://schemas.microsoft.com/office/drawing/2014/chart" uri="{C3380CC4-5D6E-409C-BE32-E72D297353CC}">
                    <c16:uniqueId val="{00000008-D9EB-41F1-AD1E-E4E3E1E4DF6E}"/>
                  </c:ext>
                </c:extLst>
              </c15:ser>
            </c15:filteredBarSeries>
          </c:ext>
        </c:extLst>
      </c:barChart>
      <c:lineChart>
        <c:grouping val="standard"/>
        <c:varyColors val="0"/>
        <c:ser>
          <c:idx val="7"/>
          <c:order val="7"/>
          <c:tx>
            <c:strRef>
              <c:f>Graphs_2024!$B$10</c:f>
              <c:strCache>
                <c:ptCount val="1"/>
                <c:pt idx="0">
                  <c:v>Total backlog</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Graphs_2024!$C$10:$N$10</c:f>
              <c:numCache>
                <c:formatCode>General</c:formatCode>
                <c:ptCount val="12"/>
                <c:pt idx="0">
                  <c:v>297</c:v>
                </c:pt>
                <c:pt idx="1">
                  <c:v>297</c:v>
                </c:pt>
                <c:pt idx="2">
                  <c:v>381</c:v>
                </c:pt>
                <c:pt idx="3">
                  <c:v>377</c:v>
                </c:pt>
                <c:pt idx="4">
                  <c:v>392</c:v>
                </c:pt>
                <c:pt idx="5">
                  <c:v>382</c:v>
                </c:pt>
                <c:pt idx="6">
                  <c:v>388</c:v>
                </c:pt>
                <c:pt idx="7">
                  <c:v>382</c:v>
                </c:pt>
                <c:pt idx="8">
                  <c:v>374</c:v>
                </c:pt>
                <c:pt idx="9">
                  <c:v>370</c:v>
                </c:pt>
                <c:pt idx="10">
                  <c:v>363</c:v>
                </c:pt>
                <c:pt idx="11">
                  <c:v>343</c:v>
                </c:pt>
              </c:numCache>
            </c:numRef>
          </c:val>
          <c:smooth val="0"/>
          <c:extLst>
            <c:ext xmlns:c16="http://schemas.microsoft.com/office/drawing/2014/chart" uri="{C3380CC4-5D6E-409C-BE32-E72D297353CC}">
              <c16:uniqueId val="{0000000F-D9EB-41F1-AD1E-E4E3E1E4DF6E}"/>
            </c:ext>
          </c:extLst>
        </c:ser>
        <c:dLbls>
          <c:showLegendKey val="0"/>
          <c:showVal val="0"/>
          <c:showCatName val="0"/>
          <c:showSerName val="0"/>
          <c:showPercent val="0"/>
          <c:showBubbleSize val="0"/>
        </c:dLbls>
        <c:marker val="1"/>
        <c:smooth val="0"/>
        <c:axId val="493971768"/>
        <c:axId val="493978656"/>
      </c:lineChart>
      <c:date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Offset val="100"/>
        <c:baseTimeUnit val="months"/>
      </c:dateAx>
      <c:valAx>
        <c:axId val="829009448"/>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valAx>
        <c:axId val="493978656"/>
        <c:scaling>
          <c:orientation val="minMax"/>
          <c:max val="400"/>
          <c:min val="0"/>
        </c:scaling>
        <c:delete val="1"/>
        <c:axPos val="r"/>
        <c:numFmt formatCode="General" sourceLinked="1"/>
        <c:majorTickMark val="out"/>
        <c:minorTickMark val="none"/>
        <c:tickLblPos val="nextTo"/>
        <c:crossAx val="493971768"/>
        <c:crosses val="max"/>
        <c:crossBetween val="between"/>
      </c:valAx>
      <c:dateAx>
        <c:axId val="493971768"/>
        <c:scaling>
          <c:orientation val="minMax"/>
        </c:scaling>
        <c:delete val="1"/>
        <c:axPos val="b"/>
        <c:numFmt formatCode="mmm\-yy" sourceLinked="1"/>
        <c:majorTickMark val="out"/>
        <c:minorTickMark val="none"/>
        <c:tickLblPos val="nextTo"/>
        <c:crossAx val="4939786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pt-BR" sz="1800" b="1"/>
              <a:t>Deliveries</a:t>
            </a:r>
            <a:r>
              <a:rPr lang="pt-BR" sz="1800" b="1" baseline="0"/>
              <a:t> </a:t>
            </a:r>
            <a:r>
              <a:rPr lang="pt-BR" sz="1800" b="1"/>
              <a:t>- 2024</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Graphs_2024!$B$52</c:f>
              <c:strCache>
                <c:ptCount val="1"/>
                <c:pt idx="0">
                  <c:v>E170-E1</c:v>
                </c:pt>
              </c:strCache>
            </c:strRef>
          </c:tx>
          <c:spPr>
            <a:solidFill>
              <a:schemeClr val="accent1"/>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Graphs_2024!$C$52:$N$52</c:f>
            </c:numRef>
          </c:val>
          <c:extLst>
            <c:ext xmlns:c16="http://schemas.microsoft.com/office/drawing/2014/chart" uri="{C3380CC4-5D6E-409C-BE32-E72D297353CC}">
              <c16:uniqueId val="{00000000-B698-44EA-A98C-57BE1CA044F1}"/>
            </c:ext>
          </c:extLst>
        </c:ser>
        <c:ser>
          <c:idx val="1"/>
          <c:order val="1"/>
          <c:tx>
            <c:strRef>
              <c:f>Graphs_2024!$B$53</c:f>
              <c:strCache>
                <c:ptCount val="1"/>
                <c:pt idx="0">
                  <c:v>E175-E1</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5029-4C78-8CAB-054EABB6F5FE}"/>
                </c:ext>
              </c:extLst>
            </c:dLbl>
            <c:dLbl>
              <c:idx val="1"/>
              <c:layout>
                <c:manualLayout>
                  <c:x val="3.03851276871371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29-4C78-8CAB-054EABB6F5FE}"/>
                </c:ext>
              </c:extLst>
            </c:dLbl>
            <c:dLbl>
              <c:idx val="2"/>
              <c:layout>
                <c:manualLayout>
                  <c:x val="-1.0067548535387012E-3"/>
                  <c:y val="3.8495022198037116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640572614011063E-2"/>
                      <c:h val="6.9639090222784195E-2"/>
                    </c:manualLayout>
                  </c15:layout>
                </c:ext>
                <c:ext xmlns:c16="http://schemas.microsoft.com/office/drawing/2014/chart" uri="{C3380CC4-5D6E-409C-BE32-E72D297353CC}">
                  <c16:uniqueId val="{00000012-5029-4C78-8CAB-054EABB6F5FE}"/>
                </c:ext>
              </c:extLst>
            </c:dLbl>
            <c:dLbl>
              <c:idx val="3"/>
              <c:layout>
                <c:manualLayout>
                  <c:x val="2.76228433519428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29-4C78-8CAB-054EABB6F5FE}"/>
                </c:ext>
              </c:extLst>
            </c:dLbl>
            <c:dLbl>
              <c:idx val="4"/>
              <c:layout>
                <c:manualLayout>
                  <c:x val="1.1439282662600381E-3"/>
                  <c:y val="-5.569975262591148E-5"/>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29-4C78-8CAB-054EABB6F5FE}"/>
                </c:ext>
              </c:extLst>
            </c:dLbl>
            <c:dLbl>
              <c:idx val="5"/>
              <c:layout>
                <c:manualLayout>
                  <c:x val="-1.7267820157053159E-4"/>
                  <c:y val="-7.7125794830877909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29-4C78-8CAB-054EABB6F5FE}"/>
                </c:ext>
              </c:extLst>
            </c:dLbl>
            <c:dLbl>
              <c:idx val="6"/>
              <c:delete val="1"/>
              <c:extLst>
                <c:ext xmlns:c15="http://schemas.microsoft.com/office/drawing/2012/chart" uri="{CE6537A1-D6FC-4f65-9D91-7224C49458BB}"/>
                <c:ext xmlns:c16="http://schemas.microsoft.com/office/drawing/2014/chart" uri="{C3380CC4-5D6E-409C-BE32-E72D297353CC}">
                  <c16:uniqueId val="{00000015-5029-4C78-8CAB-054EABB6F5FE}"/>
                </c:ext>
              </c:extLst>
            </c:dLbl>
            <c:dLbl>
              <c:idx val="7"/>
              <c:layout>
                <c:manualLayout>
                  <c:x val="2.2098274681554293E-2"/>
                  <c:y val="-3.88982663318352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29-4C78-8CAB-054EABB6F5FE}"/>
                </c:ext>
              </c:extLst>
            </c:dLbl>
            <c:dLbl>
              <c:idx val="8"/>
              <c:layout>
                <c:manualLayout>
                  <c:x val="2.3479416849151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29-4C78-8CAB-054EABB6F5FE}"/>
                </c:ext>
              </c:extLst>
            </c:dLbl>
            <c:dLbl>
              <c:idx val="9"/>
              <c:delete val="1"/>
              <c:extLst>
                <c:ext xmlns:c15="http://schemas.microsoft.com/office/drawing/2012/chart" uri="{CE6537A1-D6FC-4f65-9D91-7224C49458BB}"/>
                <c:ext xmlns:c16="http://schemas.microsoft.com/office/drawing/2014/chart" uri="{C3380CC4-5D6E-409C-BE32-E72D297353CC}">
                  <c16:uniqueId val="{00000018-5029-4C78-8CAB-054EABB6F5FE}"/>
                </c:ext>
              </c:extLst>
            </c:dLbl>
            <c:dLbl>
              <c:idx val="10"/>
              <c:layout>
                <c:manualLayout>
                  <c:x val="2.6241701184345517E-2"/>
                  <c:y val="-3.88982663318367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29-4C78-8CAB-054EABB6F5FE}"/>
                </c:ext>
              </c:extLst>
            </c:dLbl>
            <c:dLbl>
              <c:idx val="11"/>
              <c:layout>
                <c:manualLayout>
                  <c:x val="2.9003985519540008E-2"/>
                  <c:y val="3.8898266331833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29-4C78-8CAB-054EABB6F5F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Graphs_2024!$C$53:$N$53</c:f>
              <c:numCache>
                <c:formatCode>General</c:formatCode>
                <c:ptCount val="12"/>
                <c:pt idx="2">
                  <c:v>3</c:v>
                </c:pt>
                <c:pt idx="4">
                  <c:v>3</c:v>
                </c:pt>
                <c:pt idx="5">
                  <c:v>5</c:v>
                </c:pt>
                <c:pt idx="7">
                  <c:v>2</c:v>
                </c:pt>
                <c:pt idx="8">
                  <c:v>2</c:v>
                </c:pt>
                <c:pt idx="9">
                  <c:v>0</c:v>
                </c:pt>
                <c:pt idx="10">
                  <c:v>2</c:v>
                </c:pt>
                <c:pt idx="11">
                  <c:v>9</c:v>
                </c:pt>
              </c:numCache>
            </c:numRef>
          </c:val>
          <c:extLst>
            <c:ext xmlns:c16="http://schemas.microsoft.com/office/drawing/2014/chart" uri="{C3380CC4-5D6E-409C-BE32-E72D297353CC}">
              <c16:uniqueId val="{00000001-B698-44EA-A98C-57BE1CA044F1}"/>
            </c:ext>
          </c:extLst>
        </c:ser>
        <c:ser>
          <c:idx val="3"/>
          <c:order val="3"/>
          <c:tx>
            <c:strRef>
              <c:f>Graphs_2024!$B$55</c:f>
              <c:strCache>
                <c:ptCount val="1"/>
                <c:pt idx="0">
                  <c:v>E195-E1</c:v>
                </c:pt>
              </c:strCache>
            </c:strRef>
          </c:tx>
          <c:spPr>
            <a:solidFill>
              <a:schemeClr val="accent4"/>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Graphs_2024!$C$55:$N$55</c:f>
            </c:numRef>
          </c:val>
          <c:extLst>
            <c:ext xmlns:c16="http://schemas.microsoft.com/office/drawing/2014/chart" uri="{C3380CC4-5D6E-409C-BE32-E72D297353CC}">
              <c16:uniqueId val="{00000003-B698-44EA-A98C-57BE1CA044F1}"/>
            </c:ext>
          </c:extLst>
        </c:ser>
        <c:ser>
          <c:idx val="4"/>
          <c:order val="4"/>
          <c:tx>
            <c:strRef>
              <c:f>Graphs_2024!$B$56</c:f>
              <c:strCache>
                <c:ptCount val="1"/>
                <c:pt idx="0">
                  <c:v>E175-E2</c:v>
                </c:pt>
              </c:strCache>
            </c:strRef>
          </c:tx>
          <c:spPr>
            <a:solidFill>
              <a:schemeClr val="accent5"/>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Graphs_2024!$C$56:$N$56</c:f>
            </c:numRef>
          </c:val>
          <c:extLst>
            <c:ext xmlns:c16="http://schemas.microsoft.com/office/drawing/2014/chart" uri="{C3380CC4-5D6E-409C-BE32-E72D297353CC}">
              <c16:uniqueId val="{00000004-B698-44EA-A98C-57BE1CA044F1}"/>
            </c:ext>
          </c:extLst>
        </c:ser>
        <c:ser>
          <c:idx val="5"/>
          <c:order val="5"/>
          <c:tx>
            <c:strRef>
              <c:f>Graphs_2024!$B$57</c:f>
              <c:strCache>
                <c:ptCount val="1"/>
                <c:pt idx="0">
                  <c:v>E190-E2</c:v>
                </c:pt>
              </c:strCache>
            </c:strRef>
          </c:tx>
          <c:spPr>
            <a:solidFill>
              <a:schemeClr val="accent6">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5029-4C78-8CAB-054EABB6F5FE}"/>
                </c:ext>
              </c:extLst>
            </c:dLbl>
            <c:dLbl>
              <c:idx val="1"/>
              <c:delete val="1"/>
              <c:extLst>
                <c:ext xmlns:c15="http://schemas.microsoft.com/office/drawing/2012/chart" uri="{CE6537A1-D6FC-4f65-9D91-7224C49458BB}"/>
                <c:ext xmlns:c16="http://schemas.microsoft.com/office/drawing/2014/chart" uri="{C3380CC4-5D6E-409C-BE32-E72D297353CC}">
                  <c16:uniqueId val="{0000000B-5029-4C78-8CAB-054EABB6F5FE}"/>
                </c:ext>
              </c:extLst>
            </c:dLbl>
            <c:dLbl>
              <c:idx val="2"/>
              <c:delete val="1"/>
              <c:extLst>
                <c:ext xmlns:c15="http://schemas.microsoft.com/office/drawing/2012/chart" uri="{CE6537A1-D6FC-4f65-9D91-7224C49458BB}"/>
                <c:ext xmlns:c16="http://schemas.microsoft.com/office/drawing/2014/chart" uri="{C3380CC4-5D6E-409C-BE32-E72D297353CC}">
                  <c16:uniqueId val="{0000000A-5029-4C78-8CAB-054EABB6F5FE}"/>
                </c:ext>
              </c:extLst>
            </c:dLbl>
            <c:dLbl>
              <c:idx val="4"/>
              <c:delete val="1"/>
              <c:extLst>
                <c:ext xmlns:c15="http://schemas.microsoft.com/office/drawing/2012/chart" uri="{CE6537A1-D6FC-4f65-9D91-7224C49458BB}"/>
                <c:ext xmlns:c16="http://schemas.microsoft.com/office/drawing/2014/chart" uri="{C3380CC4-5D6E-409C-BE32-E72D297353CC}">
                  <c16:uniqueId val="{00000008-5029-4C78-8CAB-054EABB6F5FE}"/>
                </c:ext>
              </c:extLst>
            </c:dLbl>
            <c:dLbl>
              <c:idx val="5"/>
              <c:layout>
                <c:manualLayout>
                  <c:x val="2.4366812888286123E-2"/>
                  <c:y val="0"/>
                </c:manualLayout>
              </c:layout>
              <c:showLegendKey val="0"/>
              <c:showVal val="1"/>
              <c:showCatName val="0"/>
              <c:showSerName val="0"/>
              <c:showPercent val="0"/>
              <c:showBubbleSize val="0"/>
              <c:extLst>
                <c:ext xmlns:c15="http://schemas.microsoft.com/office/drawing/2012/chart" uri="{CE6537A1-D6FC-4f65-9D91-7224C49458BB}">
                  <c15:layout>
                    <c:manualLayout>
                      <c:w val="2.6447870421447854E-2"/>
                      <c:h val="6.8600978295765072E-2"/>
                    </c:manualLayout>
                  </c15:layout>
                </c:ext>
                <c:ext xmlns:c16="http://schemas.microsoft.com/office/drawing/2014/chart" uri="{C3380CC4-5D6E-409C-BE32-E72D297353CC}">
                  <c16:uniqueId val="{0000000C-5029-4C78-8CAB-054EABB6F5FE}"/>
                </c:ext>
              </c:extLst>
            </c:dLbl>
            <c:dLbl>
              <c:idx val="6"/>
              <c:delete val="1"/>
              <c:extLst>
                <c:ext xmlns:c15="http://schemas.microsoft.com/office/drawing/2012/chart" uri="{CE6537A1-D6FC-4f65-9D91-7224C49458BB}"/>
                <c:ext xmlns:c16="http://schemas.microsoft.com/office/drawing/2014/chart" uri="{C3380CC4-5D6E-409C-BE32-E72D297353CC}">
                  <c16:uniqueId val="{00000007-5029-4C78-8CAB-054EABB6F5FE}"/>
                </c:ext>
              </c:extLst>
            </c:dLbl>
            <c:dLbl>
              <c:idx val="7"/>
              <c:layout>
                <c:manualLayout>
                  <c:x val="2.6342552275084568E-2"/>
                  <c:y val="-1.554696391972013E-2"/>
                </c:manualLayout>
              </c:layout>
              <c:showLegendKey val="0"/>
              <c:showVal val="1"/>
              <c:showCatName val="0"/>
              <c:showSerName val="0"/>
              <c:showPercent val="0"/>
              <c:showBubbleSize val="0"/>
              <c:extLst>
                <c:ext xmlns:c15="http://schemas.microsoft.com/office/drawing/2012/chart" uri="{CE6537A1-D6FC-4f65-9D91-7224C49458BB}">
                  <c15:layout>
                    <c:manualLayout>
                      <c:w val="2.2496495358482537E-2"/>
                      <c:h val="6.8600978295765072E-2"/>
                    </c:manualLayout>
                  </c15:layout>
                </c:ext>
                <c:ext xmlns:c16="http://schemas.microsoft.com/office/drawing/2014/chart" uri="{C3380CC4-5D6E-409C-BE32-E72D297353CC}">
                  <c16:uniqueId val="{00000006-5029-4C78-8CAB-054EABB6F5FE}"/>
                </c:ext>
              </c:extLst>
            </c:dLbl>
            <c:dLbl>
              <c:idx val="8"/>
              <c:layout>
                <c:manualLayout>
                  <c:x val="2.1106535027811391E-2"/>
                  <c:y val="-1.5613474305384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29-4C78-8CAB-054EABB6F5FE}"/>
                </c:ext>
              </c:extLst>
            </c:dLbl>
            <c:dLbl>
              <c:idx val="9"/>
              <c:layout>
                <c:manualLayout>
                  <c:x val="2.3744851906287914E-2"/>
                  <c:y val="-1.171010572903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29-4C78-8CAB-054EABB6F5FE}"/>
                </c:ext>
              </c:extLst>
            </c:dLbl>
            <c:dLbl>
              <c:idx val="10"/>
              <c:delete val="1"/>
              <c:extLst>
                <c:ext xmlns:c15="http://schemas.microsoft.com/office/drawing/2012/chart" uri="{CE6537A1-D6FC-4f65-9D91-7224C49458BB}"/>
                <c:ext xmlns:c16="http://schemas.microsoft.com/office/drawing/2014/chart" uri="{C3380CC4-5D6E-409C-BE32-E72D297353CC}">
                  <c16:uniqueId val="{00000002-5029-4C78-8CAB-054EABB6F5FE}"/>
                </c:ext>
              </c:extLst>
            </c:dLbl>
            <c:dLbl>
              <c:idx val="11"/>
              <c:layout>
                <c:manualLayout>
                  <c:x val="3.3171596407019638E-2"/>
                  <c:y val="-7.74820647322994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29-4C78-8CAB-054EABB6F5F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Graphs_2024!$C$57:$N$57</c:f>
              <c:numCache>
                <c:formatCode>General</c:formatCode>
                <c:ptCount val="12"/>
                <c:pt idx="3">
                  <c:v>3</c:v>
                </c:pt>
                <c:pt idx="5">
                  <c:v>1</c:v>
                </c:pt>
                <c:pt idx="7">
                  <c:v>1</c:v>
                </c:pt>
                <c:pt idx="8">
                  <c:v>1</c:v>
                </c:pt>
                <c:pt idx="9">
                  <c:v>1</c:v>
                </c:pt>
                <c:pt idx="10">
                  <c:v>0</c:v>
                </c:pt>
                <c:pt idx="11">
                  <c:v>1</c:v>
                </c:pt>
              </c:numCache>
            </c:numRef>
          </c:val>
          <c:extLst>
            <c:ext xmlns:c16="http://schemas.microsoft.com/office/drawing/2014/chart" uri="{C3380CC4-5D6E-409C-BE32-E72D297353CC}">
              <c16:uniqueId val="{00000005-B698-44EA-A98C-57BE1CA044F1}"/>
            </c:ext>
          </c:extLst>
        </c:ser>
        <c:ser>
          <c:idx val="6"/>
          <c:order val="6"/>
          <c:tx>
            <c:strRef>
              <c:f>Graphs_2024!$B$58</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Graphs_2024!$C$58:$N$58</c:f>
              <c:numCache>
                <c:formatCode>General</c:formatCode>
                <c:ptCount val="12"/>
                <c:pt idx="0">
                  <c:v>1</c:v>
                </c:pt>
                <c:pt idx="2">
                  <c:v>3</c:v>
                </c:pt>
                <c:pt idx="3">
                  <c:v>1</c:v>
                </c:pt>
                <c:pt idx="4">
                  <c:v>2</c:v>
                </c:pt>
                <c:pt idx="5">
                  <c:v>4</c:v>
                </c:pt>
                <c:pt idx="6">
                  <c:v>2</c:v>
                </c:pt>
                <c:pt idx="7">
                  <c:v>3</c:v>
                </c:pt>
                <c:pt idx="8">
                  <c:v>5</c:v>
                </c:pt>
                <c:pt idx="9">
                  <c:v>3</c:v>
                </c:pt>
                <c:pt idx="10">
                  <c:v>5</c:v>
                </c:pt>
                <c:pt idx="11">
                  <c:v>10</c:v>
                </c:pt>
              </c:numCache>
            </c:numRef>
          </c:val>
          <c:extLst>
            <c:ext xmlns:c16="http://schemas.microsoft.com/office/drawing/2014/chart" uri="{C3380CC4-5D6E-409C-BE32-E72D297353CC}">
              <c16:uniqueId val="{00000006-B698-44EA-A98C-57BE1CA044F1}"/>
            </c:ext>
          </c:extLst>
        </c:ser>
        <c:dLbls>
          <c:showLegendKey val="0"/>
          <c:showVal val="0"/>
          <c:showCatName val="0"/>
          <c:showSerName val="0"/>
          <c:showPercent val="0"/>
          <c:showBubbleSize val="0"/>
        </c:dLbls>
        <c:gapWidth val="150"/>
        <c:overlap val="100"/>
        <c:axId val="829008792"/>
        <c:axId val="829009448"/>
        <c:extLst>
          <c:ext xmlns:c15="http://schemas.microsoft.com/office/drawing/2012/chart" uri="{02D57815-91ED-43cb-92C2-25804820EDAC}">
            <c15:filteredBarSeries>
              <c15:ser>
                <c:idx val="2"/>
                <c:order val="2"/>
                <c:tx>
                  <c:strRef>
                    <c:extLst>
                      <c:ext uri="{02D57815-91ED-43cb-92C2-25804820EDAC}">
                        <c15:formulaRef>
                          <c15:sqref>Graphs_2024!$B$54</c15:sqref>
                        </c15:formulaRef>
                      </c:ext>
                    </c:extLst>
                    <c:strCache>
                      <c:ptCount val="1"/>
                      <c:pt idx="0">
                        <c:v>E190-E1</c:v>
                      </c:pt>
                    </c:strCache>
                  </c:strRef>
                </c:tx>
                <c:spPr>
                  <a:solidFill>
                    <a:schemeClr val="tx2">
                      <a:lumMod val="75000"/>
                    </a:schemeClr>
                  </a:solidFill>
                  <a:ln>
                    <a:noFill/>
                  </a:ln>
                  <a:effectLst/>
                </c:spPr>
                <c:invertIfNegative val="0"/>
                <c:dLbls>
                  <c:dLbl>
                    <c:idx val="11"/>
                    <c:showLegendKey val="0"/>
                    <c:showVal val="1"/>
                    <c:showCatName val="0"/>
                    <c:showSerName val="0"/>
                    <c:showPercent val="0"/>
                    <c:showBubbleSize val="0"/>
                    <c:extLst>
                      <c:ext uri="{CE6537A1-D6FC-4f65-9D91-7224C49458BB}"/>
                      <c:ext xmlns:c16="http://schemas.microsoft.com/office/drawing/2014/chart" uri="{C3380CC4-5D6E-409C-BE32-E72D297353CC}">
                        <c16:uniqueId val="{00000000-11F5-47BC-AAB3-7B17CEFAB5C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Graphs_2024!$C$2:$N$2</c15:sqref>
                        </c15:formulaRef>
                      </c:ext>
                    </c:extLst>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extLst>
                      <c:ext uri="{02D57815-91ED-43cb-92C2-25804820EDAC}">
                        <c15:formulaRef>
                          <c15:sqref>Graphs_2024!$C$54:$N$54</c15:sqref>
                        </c15:formulaRef>
                      </c:ext>
                    </c:extLst>
                  </c:numRef>
                </c:val>
                <c:extLst>
                  <c:ext xmlns:c16="http://schemas.microsoft.com/office/drawing/2014/chart" uri="{C3380CC4-5D6E-409C-BE32-E72D297353CC}">
                    <c16:uniqueId val="{00000002-B698-44EA-A98C-57BE1CA044F1}"/>
                  </c:ext>
                </c:extLst>
              </c15:ser>
            </c15:filteredBarSeries>
          </c:ext>
        </c:extLst>
      </c:barChart>
      <c:lineChart>
        <c:grouping val="standard"/>
        <c:varyColors val="0"/>
        <c:ser>
          <c:idx val="7"/>
          <c:order val="7"/>
          <c:tx>
            <c:strRef>
              <c:f>Graphs_2024!$B$60</c:f>
              <c:strCache>
                <c:ptCount val="1"/>
                <c:pt idx="0">
                  <c:v>Accumulated Deliveries</c:v>
                </c:pt>
              </c:strCache>
            </c:strRef>
          </c:tx>
          <c:spPr>
            <a:ln w="31750" cap="rnd">
              <a:solidFill>
                <a:schemeClr val="accent1">
                  <a:lumMod val="50000"/>
                </a:schemeClr>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6934-4FA5-B93D-5EB05569B90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Graphs_2024!$C$60:$N$60</c:f>
              <c:numCache>
                <c:formatCode>General</c:formatCode>
                <c:ptCount val="12"/>
                <c:pt idx="0">
                  <c:v>1</c:v>
                </c:pt>
                <c:pt idx="1">
                  <c:v>1</c:v>
                </c:pt>
                <c:pt idx="2">
                  <c:v>7</c:v>
                </c:pt>
                <c:pt idx="3">
                  <c:v>11</c:v>
                </c:pt>
                <c:pt idx="4">
                  <c:v>16</c:v>
                </c:pt>
                <c:pt idx="5">
                  <c:v>26</c:v>
                </c:pt>
                <c:pt idx="6">
                  <c:v>28</c:v>
                </c:pt>
                <c:pt idx="7">
                  <c:v>34</c:v>
                </c:pt>
                <c:pt idx="8">
                  <c:v>42</c:v>
                </c:pt>
                <c:pt idx="9">
                  <c:v>46</c:v>
                </c:pt>
                <c:pt idx="10">
                  <c:v>53</c:v>
                </c:pt>
                <c:pt idx="11">
                  <c:v>73</c:v>
                </c:pt>
              </c:numCache>
            </c:numRef>
          </c:val>
          <c:smooth val="0"/>
          <c:extLst>
            <c:ext xmlns:c16="http://schemas.microsoft.com/office/drawing/2014/chart" uri="{C3380CC4-5D6E-409C-BE32-E72D297353CC}">
              <c16:uniqueId val="{00000007-B698-44EA-A98C-57BE1CA044F1}"/>
            </c:ext>
          </c:extLst>
        </c:ser>
        <c:dLbls>
          <c:showLegendKey val="0"/>
          <c:showVal val="0"/>
          <c:showCatName val="0"/>
          <c:showSerName val="0"/>
          <c:showPercent val="0"/>
          <c:showBubbleSize val="0"/>
        </c:dLbls>
        <c:marker val="1"/>
        <c:smooth val="0"/>
        <c:axId val="829008792"/>
        <c:axId val="829009448"/>
      </c:lineChart>
      <c:date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Offset val="100"/>
        <c:baseTimeUnit val="months"/>
      </c:dateAx>
      <c:valAx>
        <c:axId val="829009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Firm Orders Backlog - 2024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Graphs_2024!$B$3</c:f>
              <c:strCache>
                <c:ptCount val="1"/>
                <c:pt idx="0">
                  <c:v>E170-E1</c:v>
                </c:pt>
              </c:strCache>
            </c:strRef>
          </c:tx>
          <c:spPr>
            <a:solidFill>
              <a:schemeClr val="accent1"/>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Graphs_2024!$C$3:$N$3</c:f>
              <c:numCache>
                <c:formatCode>General</c:formatCode>
                <c:ptCount val="12"/>
                <c:pt idx="2">
                  <c:v>0</c:v>
                </c:pt>
              </c:numCache>
            </c:numRef>
          </c:val>
          <c:extLst>
            <c:ext xmlns:c16="http://schemas.microsoft.com/office/drawing/2014/chart" uri="{C3380CC4-5D6E-409C-BE32-E72D297353CC}">
              <c16:uniqueId val="{00000000-D993-40E9-AE7D-DBCB7163942E}"/>
            </c:ext>
          </c:extLst>
        </c:ser>
        <c:ser>
          <c:idx val="1"/>
          <c:order val="1"/>
          <c:tx>
            <c:strRef>
              <c:f>Graphs_2024!$B$4</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Graphs_2024!$C$4:$N$4</c:f>
              <c:numCache>
                <c:formatCode>General</c:formatCode>
                <c:ptCount val="12"/>
                <c:pt idx="0">
                  <c:v>100</c:v>
                </c:pt>
                <c:pt idx="1">
                  <c:v>100</c:v>
                </c:pt>
                <c:pt idx="2">
                  <c:v>187</c:v>
                </c:pt>
                <c:pt idx="3">
                  <c:v>187</c:v>
                </c:pt>
                <c:pt idx="4">
                  <c:v>184</c:v>
                </c:pt>
                <c:pt idx="5">
                  <c:v>179</c:v>
                </c:pt>
                <c:pt idx="6">
                  <c:v>179</c:v>
                </c:pt>
                <c:pt idx="7">
                  <c:v>177</c:v>
                </c:pt>
                <c:pt idx="8">
                  <c:v>175</c:v>
                </c:pt>
                <c:pt idx="9">
                  <c:v>175</c:v>
                </c:pt>
                <c:pt idx="10">
                  <c:v>173</c:v>
                </c:pt>
                <c:pt idx="11">
                  <c:v>164</c:v>
                </c:pt>
              </c:numCache>
            </c:numRef>
          </c:val>
          <c:extLst>
            <c:ext xmlns:c16="http://schemas.microsoft.com/office/drawing/2014/chart" uri="{C3380CC4-5D6E-409C-BE32-E72D297353CC}">
              <c16:uniqueId val="{00000001-D993-40E9-AE7D-DBCB7163942E}"/>
            </c:ext>
          </c:extLst>
        </c:ser>
        <c:ser>
          <c:idx val="2"/>
          <c:order val="2"/>
          <c:tx>
            <c:strRef>
              <c:f>Graphs_2024!$B$5</c:f>
              <c:strCache>
                <c:ptCount val="1"/>
                <c:pt idx="0">
                  <c:v>E190-E1</c:v>
                </c:pt>
              </c:strCache>
            </c:strRef>
          </c:tx>
          <c:spPr>
            <a:solidFill>
              <a:schemeClr val="tx2">
                <a:lumMod val="75000"/>
              </a:schemeClr>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Graphs_2024!$C$5:$N$5</c:f>
              <c:numCache>
                <c:formatCode>General</c:formatCode>
                <c:ptCount val="12"/>
                <c:pt idx="2">
                  <c:v>0</c:v>
                </c:pt>
              </c:numCache>
            </c:numRef>
          </c:val>
          <c:extLst>
            <c:ext xmlns:c16="http://schemas.microsoft.com/office/drawing/2014/chart" uri="{C3380CC4-5D6E-409C-BE32-E72D297353CC}">
              <c16:uniqueId val="{00000006-D993-40E9-AE7D-DBCB7163942E}"/>
            </c:ext>
          </c:extLst>
        </c:ser>
        <c:ser>
          <c:idx val="3"/>
          <c:order val="3"/>
          <c:tx>
            <c:strRef>
              <c:f>Graphs_2024!$B$6</c:f>
              <c:strCache>
                <c:ptCount val="1"/>
                <c:pt idx="0">
                  <c:v>E195-E1</c:v>
                </c:pt>
              </c:strCache>
            </c:strRef>
          </c:tx>
          <c:spPr>
            <a:solidFill>
              <a:schemeClr val="accent4"/>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Graphs_2024!$C$6:$N$6</c:f>
              <c:numCache>
                <c:formatCode>General</c:formatCode>
                <c:ptCount val="12"/>
                <c:pt idx="2">
                  <c:v>0</c:v>
                </c:pt>
              </c:numCache>
            </c:numRef>
          </c:val>
          <c:extLst>
            <c:ext xmlns:c16="http://schemas.microsoft.com/office/drawing/2014/chart" uri="{C3380CC4-5D6E-409C-BE32-E72D297353CC}">
              <c16:uniqueId val="{00000007-D993-40E9-AE7D-DBCB7163942E}"/>
            </c:ext>
          </c:extLst>
        </c:ser>
        <c:ser>
          <c:idx val="4"/>
          <c:order val="4"/>
          <c:tx>
            <c:strRef>
              <c:f>Graphs_2024!$B$7</c:f>
              <c:strCache>
                <c:ptCount val="1"/>
                <c:pt idx="0">
                  <c:v>E175-E2</c:v>
                </c:pt>
              </c:strCache>
            </c:strRef>
          </c:tx>
          <c:spPr>
            <a:solidFill>
              <a:schemeClr val="accent5"/>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Graphs_2024!$C$7:$N$7</c:f>
              <c:numCache>
                <c:formatCode>General</c:formatCode>
                <c:ptCount val="12"/>
                <c:pt idx="2">
                  <c:v>0</c:v>
                </c:pt>
              </c:numCache>
            </c:numRef>
          </c:val>
          <c:extLst>
            <c:ext xmlns:c16="http://schemas.microsoft.com/office/drawing/2014/chart" uri="{C3380CC4-5D6E-409C-BE32-E72D297353CC}">
              <c16:uniqueId val="{00000008-D993-40E9-AE7D-DBCB7163942E}"/>
            </c:ext>
          </c:extLst>
        </c:ser>
        <c:ser>
          <c:idx val="5"/>
          <c:order val="5"/>
          <c:tx>
            <c:strRef>
              <c:f>Graphs_2024!$B$8</c:f>
              <c:strCache>
                <c:ptCount val="1"/>
                <c:pt idx="0">
                  <c:v>E190-E2</c:v>
                </c:pt>
              </c:strCache>
            </c:strRef>
          </c:tx>
          <c:spPr>
            <a:solidFill>
              <a:schemeClr val="accent6">
                <a:lumMod val="75000"/>
              </a:schemeClr>
            </a:solidFill>
            <a:ln>
              <a:noFill/>
            </a:ln>
            <a:effectLst/>
          </c:spPr>
          <c:invertIfNegative val="0"/>
          <c:dLbls>
            <c:dLbl>
              <c:idx val="0"/>
              <c:layout>
                <c:manualLayout>
                  <c:x val="2.3386955235157873E-2"/>
                  <c:y val="-9.44338554046651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93-40E9-AE7D-DBCB7163942E}"/>
                </c:ext>
              </c:extLst>
            </c:dLbl>
            <c:dLbl>
              <c:idx val="1"/>
              <c:layout>
                <c:manualLayout>
                  <c:x val="2.3386955235157887E-2"/>
                  <c:y val="-1.2591180720622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93-40E9-AE7D-DBCB7163942E}"/>
                </c:ext>
              </c:extLst>
            </c:dLbl>
            <c:dLbl>
              <c:idx val="2"/>
              <c:layout>
                <c:manualLayout>
                  <c:x val="2.5186000013396107E-2"/>
                  <c:y val="-2.52611830254574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93-40E9-AE7D-DBCB7163942E}"/>
                </c:ext>
              </c:extLst>
            </c:dLbl>
            <c:dLbl>
              <c:idx val="3"/>
              <c:layout>
                <c:manualLayout>
                  <c:x val="2.3386955235157887E-2"/>
                  <c:y val="-2.2034566261088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93-40E9-AE7D-DBCB7163942E}"/>
                </c:ext>
              </c:extLst>
            </c:dLbl>
            <c:dLbl>
              <c:idx val="4"/>
              <c:layout>
                <c:manualLayout>
                  <c:x val="2.5132910880544996E-2"/>
                  <c:y val="-2.249596957755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82-4996-BBCC-AC99D45532C3}"/>
                </c:ext>
              </c:extLst>
            </c:dLbl>
            <c:dLbl>
              <c:idx val="5"/>
              <c:layout>
                <c:manualLayout>
                  <c:x val="2.3315935117181528E-2"/>
                  <c:y val="-1.8393774503911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23-4CCA-B73F-7BF66603D7D0}"/>
                </c:ext>
              </c:extLst>
            </c:dLbl>
            <c:dLbl>
              <c:idx val="6"/>
              <c:layout>
                <c:manualLayout>
                  <c:x val="2.331593511718159E-2"/>
                  <c:y val="-1.532814541992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23-4CCA-B73F-7BF66603D7D0}"/>
                </c:ext>
              </c:extLst>
            </c:dLbl>
            <c:dLbl>
              <c:idx val="7"/>
              <c:layout>
                <c:manualLayout>
                  <c:x val="2.331593511718159E-2"/>
                  <c:y val="-1.226251633594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23-4CCA-B73F-7BF66603D7D0}"/>
                </c:ext>
              </c:extLst>
            </c:dLbl>
            <c:dLbl>
              <c:idx val="8"/>
              <c:layout>
                <c:manualLayout>
                  <c:x val="2.1650511180240046E-2"/>
                  <c:y val="-1.2262516335940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23-4CCA-B73F-7BF66603D7D0}"/>
                </c:ext>
              </c:extLst>
            </c:dLbl>
            <c:dLbl>
              <c:idx val="9"/>
              <c:layout>
                <c:manualLayout>
                  <c:x val="2.331593511718159E-2"/>
                  <c:y val="-6.131258167970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23-4CCA-B73F-7BF66603D7D0}"/>
                </c:ext>
              </c:extLst>
            </c:dLbl>
            <c:dLbl>
              <c:idx val="10"/>
              <c:layout>
                <c:manualLayout>
                  <c:x val="2.4981359054123131E-2"/>
                  <c:y val="-1.2262516335940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23-4CCA-B73F-7BF66603D7D0}"/>
                </c:ext>
              </c:extLst>
            </c:dLbl>
            <c:dLbl>
              <c:idx val="11"/>
              <c:layout>
                <c:manualLayout>
                  <c:x val="2.5059296587956432E-2"/>
                  <c:y val="-6.29642841295541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86-4D1B-B941-7D329F77B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Graphs_2024!$C$8:$N$8</c:f>
              <c:numCache>
                <c:formatCode>General</c:formatCode>
                <c:ptCount val="12"/>
                <c:pt idx="0">
                  <c:v>16</c:v>
                </c:pt>
                <c:pt idx="1">
                  <c:v>15</c:v>
                </c:pt>
                <c:pt idx="2">
                  <c:v>15</c:v>
                </c:pt>
                <c:pt idx="3">
                  <c:v>12</c:v>
                </c:pt>
                <c:pt idx="4">
                  <c:v>22</c:v>
                </c:pt>
                <c:pt idx="5">
                  <c:v>21</c:v>
                </c:pt>
                <c:pt idx="6">
                  <c:v>29</c:v>
                </c:pt>
                <c:pt idx="7">
                  <c:v>28</c:v>
                </c:pt>
                <c:pt idx="8">
                  <c:v>27</c:v>
                </c:pt>
                <c:pt idx="9">
                  <c:v>26</c:v>
                </c:pt>
                <c:pt idx="10">
                  <c:v>26</c:v>
                </c:pt>
                <c:pt idx="11">
                  <c:v>25</c:v>
                </c:pt>
              </c:numCache>
            </c:numRef>
          </c:val>
          <c:extLst>
            <c:ext xmlns:c16="http://schemas.microsoft.com/office/drawing/2014/chart" uri="{C3380CC4-5D6E-409C-BE32-E72D297353CC}">
              <c16:uniqueId val="{0000000D-D993-40E9-AE7D-DBCB7163942E}"/>
            </c:ext>
          </c:extLst>
        </c:ser>
        <c:ser>
          <c:idx val="6"/>
          <c:order val="6"/>
          <c:tx>
            <c:strRef>
              <c:f>Graphs_2024!$B$9</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Graphs_2024!$C$9:$N$9</c:f>
              <c:numCache>
                <c:formatCode>General</c:formatCode>
                <c:ptCount val="12"/>
                <c:pt idx="0">
                  <c:v>181</c:v>
                </c:pt>
                <c:pt idx="1">
                  <c:v>182</c:v>
                </c:pt>
                <c:pt idx="2">
                  <c:v>179</c:v>
                </c:pt>
                <c:pt idx="3">
                  <c:v>178</c:v>
                </c:pt>
                <c:pt idx="4">
                  <c:v>186</c:v>
                </c:pt>
                <c:pt idx="5">
                  <c:v>182</c:v>
                </c:pt>
                <c:pt idx="6">
                  <c:v>180</c:v>
                </c:pt>
                <c:pt idx="7">
                  <c:v>177</c:v>
                </c:pt>
                <c:pt idx="8">
                  <c:v>172</c:v>
                </c:pt>
                <c:pt idx="9">
                  <c:v>169</c:v>
                </c:pt>
                <c:pt idx="10">
                  <c:v>164</c:v>
                </c:pt>
                <c:pt idx="11">
                  <c:v>154</c:v>
                </c:pt>
              </c:numCache>
            </c:numRef>
          </c:val>
          <c:extLst>
            <c:ext xmlns:c16="http://schemas.microsoft.com/office/drawing/2014/chart" uri="{C3380CC4-5D6E-409C-BE32-E72D297353CC}">
              <c16:uniqueId val="{0000000E-D993-40E9-AE7D-DBCB7163942E}"/>
            </c:ext>
          </c:extLst>
        </c:ser>
        <c:dLbls>
          <c:showLegendKey val="0"/>
          <c:showVal val="0"/>
          <c:showCatName val="0"/>
          <c:showSerName val="0"/>
          <c:showPercent val="0"/>
          <c:showBubbleSize val="0"/>
        </c:dLbls>
        <c:gapWidth val="150"/>
        <c:overlap val="100"/>
        <c:axId val="829008792"/>
        <c:axId val="829009448"/>
      </c:barChart>
      <c:lineChart>
        <c:grouping val="standard"/>
        <c:varyColors val="0"/>
        <c:ser>
          <c:idx val="7"/>
          <c:order val="7"/>
          <c:tx>
            <c:strRef>
              <c:f>Graphs_2024!$B$10</c:f>
              <c:strCache>
                <c:ptCount val="1"/>
                <c:pt idx="0">
                  <c:v>Total backlog</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Graphs_2024!$C$10:$N$10</c:f>
              <c:numCache>
                <c:formatCode>General</c:formatCode>
                <c:ptCount val="12"/>
                <c:pt idx="0">
                  <c:v>297</c:v>
                </c:pt>
                <c:pt idx="1">
                  <c:v>297</c:v>
                </c:pt>
                <c:pt idx="2">
                  <c:v>381</c:v>
                </c:pt>
                <c:pt idx="3">
                  <c:v>377</c:v>
                </c:pt>
                <c:pt idx="4">
                  <c:v>392</c:v>
                </c:pt>
                <c:pt idx="5">
                  <c:v>382</c:v>
                </c:pt>
                <c:pt idx="6">
                  <c:v>388</c:v>
                </c:pt>
                <c:pt idx="7">
                  <c:v>382</c:v>
                </c:pt>
                <c:pt idx="8">
                  <c:v>374</c:v>
                </c:pt>
                <c:pt idx="9">
                  <c:v>370</c:v>
                </c:pt>
                <c:pt idx="10">
                  <c:v>363</c:v>
                </c:pt>
                <c:pt idx="11">
                  <c:v>343</c:v>
                </c:pt>
              </c:numCache>
            </c:numRef>
          </c:val>
          <c:smooth val="0"/>
          <c:extLst>
            <c:ext xmlns:c16="http://schemas.microsoft.com/office/drawing/2014/chart" uri="{C3380CC4-5D6E-409C-BE32-E72D297353CC}">
              <c16:uniqueId val="{0000000F-D993-40E9-AE7D-DBCB7163942E}"/>
            </c:ext>
          </c:extLst>
        </c:ser>
        <c:dLbls>
          <c:showLegendKey val="0"/>
          <c:showVal val="0"/>
          <c:showCatName val="0"/>
          <c:showSerName val="0"/>
          <c:showPercent val="0"/>
          <c:showBubbleSize val="0"/>
        </c:dLbls>
        <c:marker val="1"/>
        <c:smooth val="0"/>
        <c:axId val="493971768"/>
        <c:axId val="493978656"/>
      </c:lineChart>
      <c:date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Offset val="100"/>
        <c:baseTimeUnit val="months"/>
      </c:dateAx>
      <c:valAx>
        <c:axId val="829009448"/>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valAx>
        <c:axId val="493978656"/>
        <c:scaling>
          <c:orientation val="minMax"/>
          <c:max val="40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971768"/>
        <c:crosses val="max"/>
        <c:crossBetween val="between"/>
      </c:valAx>
      <c:dateAx>
        <c:axId val="493971768"/>
        <c:scaling>
          <c:orientation val="minMax"/>
        </c:scaling>
        <c:delete val="1"/>
        <c:axPos val="b"/>
        <c:numFmt formatCode="mmm\-yy" sourceLinked="1"/>
        <c:majorTickMark val="out"/>
        <c:minorTickMark val="none"/>
        <c:tickLblPos val="nextTo"/>
        <c:crossAx val="4939786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Deliveries</a:t>
            </a:r>
            <a:r>
              <a:rPr lang="pt-BR" baseline="0"/>
              <a:t> </a:t>
            </a:r>
            <a:r>
              <a:rPr lang="pt-BR"/>
              <a:t>- 2024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0483806949583166E-2"/>
          <c:y val="0.10977286835963997"/>
          <c:w val="0.94330265229270316"/>
          <c:h val="0.7470467330367373"/>
        </c:manualLayout>
      </c:layout>
      <c:barChart>
        <c:barDir val="col"/>
        <c:grouping val="stacked"/>
        <c:varyColors val="0"/>
        <c:ser>
          <c:idx val="0"/>
          <c:order val="0"/>
          <c:tx>
            <c:strRef>
              <c:f>Graphs_2024!$B$52</c:f>
              <c:strCache>
                <c:ptCount val="1"/>
                <c:pt idx="0">
                  <c:v>E170-E1</c:v>
                </c:pt>
              </c:strCache>
            </c:strRef>
          </c:tx>
          <c:spPr>
            <a:solidFill>
              <a:schemeClr val="accent1"/>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Graphs_2024!$C$52:$N$52</c:f>
            </c:numRef>
          </c:val>
          <c:extLst>
            <c:ext xmlns:c16="http://schemas.microsoft.com/office/drawing/2014/chart" uri="{C3380CC4-5D6E-409C-BE32-E72D297353CC}">
              <c16:uniqueId val="{00000000-EC47-469E-9891-63CDEF58D2BF}"/>
            </c:ext>
          </c:extLst>
        </c:ser>
        <c:ser>
          <c:idx val="1"/>
          <c:order val="1"/>
          <c:tx>
            <c:strRef>
              <c:f>Graphs_2024!$B$53</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Graphs_2024!$C$53:$N$53</c:f>
              <c:numCache>
                <c:formatCode>General</c:formatCode>
                <c:ptCount val="12"/>
                <c:pt idx="2">
                  <c:v>3</c:v>
                </c:pt>
                <c:pt idx="4">
                  <c:v>3</c:v>
                </c:pt>
                <c:pt idx="5">
                  <c:v>5</c:v>
                </c:pt>
                <c:pt idx="7">
                  <c:v>2</c:v>
                </c:pt>
                <c:pt idx="8">
                  <c:v>2</c:v>
                </c:pt>
                <c:pt idx="9">
                  <c:v>0</c:v>
                </c:pt>
                <c:pt idx="10">
                  <c:v>2</c:v>
                </c:pt>
                <c:pt idx="11">
                  <c:v>9</c:v>
                </c:pt>
              </c:numCache>
            </c:numRef>
          </c:val>
          <c:extLst>
            <c:ext xmlns:c16="http://schemas.microsoft.com/office/drawing/2014/chart" uri="{C3380CC4-5D6E-409C-BE32-E72D297353CC}">
              <c16:uniqueId val="{00000001-EC47-469E-9891-63CDEF58D2BF}"/>
            </c:ext>
          </c:extLst>
        </c:ser>
        <c:ser>
          <c:idx val="2"/>
          <c:order val="2"/>
          <c:tx>
            <c:strRef>
              <c:f>Graphs_2024!$B$54</c:f>
              <c:strCache>
                <c:ptCount val="1"/>
                <c:pt idx="0">
                  <c:v>E190-E1</c:v>
                </c:pt>
              </c:strCache>
            </c:strRef>
          </c:tx>
          <c:spPr>
            <a:solidFill>
              <a:schemeClr val="tx2">
                <a:lumMod val="75000"/>
              </a:schemeClr>
            </a:solidFill>
            <a:ln>
              <a:noFill/>
            </a:ln>
            <a:effectLst/>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4-4C77-974F-64DFCCDFB4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Graphs_2024!$C$54:$N$54</c:f>
            </c:numRef>
          </c:val>
          <c:extLst>
            <c:ext xmlns:c16="http://schemas.microsoft.com/office/drawing/2014/chart" uri="{C3380CC4-5D6E-409C-BE32-E72D297353CC}">
              <c16:uniqueId val="{00000002-EC47-469E-9891-63CDEF58D2BF}"/>
            </c:ext>
          </c:extLst>
        </c:ser>
        <c:ser>
          <c:idx val="3"/>
          <c:order val="3"/>
          <c:tx>
            <c:strRef>
              <c:f>Graphs_2024!$B$55</c:f>
              <c:strCache>
                <c:ptCount val="1"/>
                <c:pt idx="0">
                  <c:v>E195-E1</c:v>
                </c:pt>
              </c:strCache>
            </c:strRef>
          </c:tx>
          <c:spPr>
            <a:solidFill>
              <a:schemeClr val="accent4"/>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Graphs_2024!$C$55:$N$55</c:f>
            </c:numRef>
          </c:val>
          <c:extLst>
            <c:ext xmlns:c16="http://schemas.microsoft.com/office/drawing/2014/chart" uri="{C3380CC4-5D6E-409C-BE32-E72D297353CC}">
              <c16:uniqueId val="{00000003-EC47-469E-9891-63CDEF58D2BF}"/>
            </c:ext>
          </c:extLst>
        </c:ser>
        <c:ser>
          <c:idx val="4"/>
          <c:order val="4"/>
          <c:tx>
            <c:strRef>
              <c:f>Graphs_2024!$B$56</c:f>
              <c:strCache>
                <c:ptCount val="1"/>
                <c:pt idx="0">
                  <c:v>E175-E2</c:v>
                </c:pt>
              </c:strCache>
            </c:strRef>
          </c:tx>
          <c:spPr>
            <a:solidFill>
              <a:schemeClr val="accent5"/>
            </a:solidFill>
            <a:ln>
              <a:noFill/>
            </a:ln>
            <a:effectLst/>
          </c:spPr>
          <c:invertIfNegative val="0"/>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Graphs_2024!$C$56:$N$56</c:f>
            </c:numRef>
          </c:val>
          <c:extLst>
            <c:ext xmlns:c16="http://schemas.microsoft.com/office/drawing/2014/chart" uri="{C3380CC4-5D6E-409C-BE32-E72D297353CC}">
              <c16:uniqueId val="{00000004-EC47-469E-9891-63CDEF58D2BF}"/>
            </c:ext>
          </c:extLst>
        </c:ser>
        <c:ser>
          <c:idx val="5"/>
          <c:order val="5"/>
          <c:tx>
            <c:strRef>
              <c:f>Graphs_2024!$B$57</c:f>
              <c:strCache>
                <c:ptCount val="1"/>
                <c:pt idx="0">
                  <c:v>E190-E2</c:v>
                </c:pt>
              </c:strCache>
            </c:strRef>
          </c:tx>
          <c:spPr>
            <a:solidFill>
              <a:schemeClr val="accent6">
                <a:lumMod val="75000"/>
              </a:schemeClr>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74-40D3-AECC-BAC78DFA87F4}"/>
                </c:ext>
              </c:extLst>
            </c:dLbl>
            <c:dLbl>
              <c:idx val="5"/>
              <c:layout>
                <c:manualLayout>
                  <c:x val="3.2460030711789628E-2"/>
                  <c:y val="3.14779439994983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D4-4103-A4D1-47E80B58798D}"/>
                </c:ext>
              </c:extLst>
            </c:dLbl>
            <c:dLbl>
              <c:idx val="7"/>
              <c:layout>
                <c:manualLayout>
                  <c:x val="2.9214027640610717E-2"/>
                  <c:y val="3.14779439994983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D4-4103-A4D1-47E80B58798D}"/>
                </c:ext>
              </c:extLst>
            </c:dLbl>
            <c:dLbl>
              <c:idx val="8"/>
              <c:layout>
                <c:manualLayout>
                  <c:x val="2.9223513602101021E-2"/>
                  <c:y val="-3.1726374974049552E-3"/>
                </c:manualLayout>
              </c:layout>
              <c:showLegendKey val="0"/>
              <c:showVal val="1"/>
              <c:showCatName val="0"/>
              <c:showSerName val="0"/>
              <c:showPercent val="0"/>
              <c:showBubbleSize val="0"/>
              <c:extLst>
                <c:ext xmlns:c15="http://schemas.microsoft.com/office/drawing/2012/chart" uri="{CE6537A1-D6FC-4f65-9D91-7224C49458BB}">
                  <c15:layout>
                    <c:manualLayout>
                      <c:w val="1.7144461313232596E-2"/>
                      <c:h val="4.4371207206117876E-2"/>
                    </c:manualLayout>
                  </c15:layout>
                </c:ext>
                <c:ext xmlns:c16="http://schemas.microsoft.com/office/drawing/2014/chart" uri="{C3380CC4-5D6E-409C-BE32-E72D297353CC}">
                  <c16:uniqueId val="{00000000-2654-4A4C-917C-D410248011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Graphs_2024!$C$57:$N$57</c:f>
              <c:numCache>
                <c:formatCode>General</c:formatCode>
                <c:ptCount val="12"/>
                <c:pt idx="3">
                  <c:v>3</c:v>
                </c:pt>
                <c:pt idx="5">
                  <c:v>1</c:v>
                </c:pt>
                <c:pt idx="7">
                  <c:v>1</c:v>
                </c:pt>
                <c:pt idx="8">
                  <c:v>1</c:v>
                </c:pt>
                <c:pt idx="9">
                  <c:v>1</c:v>
                </c:pt>
                <c:pt idx="10">
                  <c:v>0</c:v>
                </c:pt>
                <c:pt idx="11">
                  <c:v>1</c:v>
                </c:pt>
              </c:numCache>
            </c:numRef>
          </c:val>
          <c:extLst>
            <c:ext xmlns:c16="http://schemas.microsoft.com/office/drawing/2014/chart" uri="{C3380CC4-5D6E-409C-BE32-E72D297353CC}">
              <c16:uniqueId val="{00000005-EC47-469E-9891-63CDEF58D2BF}"/>
            </c:ext>
          </c:extLst>
        </c:ser>
        <c:ser>
          <c:idx val="6"/>
          <c:order val="6"/>
          <c:tx>
            <c:strRef>
              <c:f>Graphs_2024!$B$58</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Graphs_2024!$C$58:$N$58</c:f>
              <c:numCache>
                <c:formatCode>General</c:formatCode>
                <c:ptCount val="12"/>
                <c:pt idx="0">
                  <c:v>1</c:v>
                </c:pt>
                <c:pt idx="2">
                  <c:v>3</c:v>
                </c:pt>
                <c:pt idx="3">
                  <c:v>1</c:v>
                </c:pt>
                <c:pt idx="4">
                  <c:v>2</c:v>
                </c:pt>
                <c:pt idx="5">
                  <c:v>4</c:v>
                </c:pt>
                <c:pt idx="6">
                  <c:v>2</c:v>
                </c:pt>
                <c:pt idx="7">
                  <c:v>3</c:v>
                </c:pt>
                <c:pt idx="8">
                  <c:v>5</c:v>
                </c:pt>
                <c:pt idx="9">
                  <c:v>3</c:v>
                </c:pt>
                <c:pt idx="10">
                  <c:v>5</c:v>
                </c:pt>
                <c:pt idx="11">
                  <c:v>10</c:v>
                </c:pt>
              </c:numCache>
            </c:numRef>
          </c:val>
          <c:extLst>
            <c:ext xmlns:c16="http://schemas.microsoft.com/office/drawing/2014/chart" uri="{C3380CC4-5D6E-409C-BE32-E72D297353CC}">
              <c16:uniqueId val="{00000006-EC47-469E-9891-63CDEF58D2BF}"/>
            </c:ext>
          </c:extLst>
        </c:ser>
        <c:dLbls>
          <c:showLegendKey val="0"/>
          <c:showVal val="0"/>
          <c:showCatName val="0"/>
          <c:showSerName val="0"/>
          <c:showPercent val="0"/>
          <c:showBubbleSize val="0"/>
        </c:dLbls>
        <c:gapWidth val="150"/>
        <c:overlap val="100"/>
        <c:axId val="829008792"/>
        <c:axId val="829009448"/>
      </c:barChart>
      <c:lineChart>
        <c:grouping val="standard"/>
        <c:varyColors val="0"/>
        <c:ser>
          <c:idx val="7"/>
          <c:order val="7"/>
          <c:tx>
            <c:strRef>
              <c:f>Graphs_2024!$B$60</c:f>
              <c:strCache>
                <c:ptCount val="1"/>
                <c:pt idx="0">
                  <c:v>Accumulated Deliveries</c:v>
                </c:pt>
              </c:strCache>
            </c:strRef>
          </c:tx>
          <c:spPr>
            <a:ln w="28575" cap="rnd">
              <a:solidFill>
                <a:schemeClr val="accent1">
                  <a:lumMod val="50000"/>
                </a:schemeClr>
              </a:solidFill>
              <a:round/>
            </a:ln>
            <a:effectLst/>
          </c:spPr>
          <c:marker>
            <c:symbol val="none"/>
          </c:marker>
          <c:dLbls>
            <c:dLbl>
              <c:idx val="2"/>
              <c:layout>
                <c:manualLayout>
                  <c:x val="-1.7530098205222003E-2"/>
                  <c:y val="-2.9531899007299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74-491E-BCB1-71CD00D74E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Graphs_2024!$C$2:$N$2</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Graphs_2024!$C$60:$N$60</c:f>
              <c:numCache>
                <c:formatCode>General</c:formatCode>
                <c:ptCount val="12"/>
                <c:pt idx="0">
                  <c:v>1</c:v>
                </c:pt>
                <c:pt idx="1">
                  <c:v>1</c:v>
                </c:pt>
                <c:pt idx="2">
                  <c:v>7</c:v>
                </c:pt>
                <c:pt idx="3">
                  <c:v>11</c:v>
                </c:pt>
                <c:pt idx="4">
                  <c:v>16</c:v>
                </c:pt>
                <c:pt idx="5">
                  <c:v>26</c:v>
                </c:pt>
                <c:pt idx="6">
                  <c:v>28</c:v>
                </c:pt>
                <c:pt idx="7">
                  <c:v>34</c:v>
                </c:pt>
                <c:pt idx="8">
                  <c:v>42</c:v>
                </c:pt>
                <c:pt idx="9">
                  <c:v>46</c:v>
                </c:pt>
                <c:pt idx="10">
                  <c:v>53</c:v>
                </c:pt>
                <c:pt idx="11">
                  <c:v>73</c:v>
                </c:pt>
              </c:numCache>
            </c:numRef>
          </c:val>
          <c:smooth val="0"/>
          <c:extLst>
            <c:ext xmlns:c16="http://schemas.microsoft.com/office/drawing/2014/chart" uri="{C3380CC4-5D6E-409C-BE32-E72D297353CC}">
              <c16:uniqueId val="{00000007-EC47-469E-9891-63CDEF58D2BF}"/>
            </c:ext>
          </c:extLst>
        </c:ser>
        <c:dLbls>
          <c:showLegendKey val="0"/>
          <c:showVal val="0"/>
          <c:showCatName val="0"/>
          <c:showSerName val="0"/>
          <c:showPercent val="0"/>
          <c:showBubbleSize val="0"/>
        </c:dLbls>
        <c:marker val="1"/>
        <c:smooth val="0"/>
        <c:axId val="829008792"/>
        <c:axId val="829009448"/>
      </c:lineChart>
      <c:dateAx>
        <c:axId val="829008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Offset val="100"/>
        <c:baseTimeUnit val="months"/>
      </c:dateAx>
      <c:valAx>
        <c:axId val="829009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008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Firm Orders Backlog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340476618156302E-2"/>
          <c:y val="9.0909300219673569E-2"/>
          <c:w val="0.92754849708714848"/>
          <c:h val="0.72758378380120747"/>
        </c:manualLayout>
      </c:layout>
      <c:barChart>
        <c:barDir val="col"/>
        <c:grouping val="stacked"/>
        <c:varyColors val="0"/>
        <c:ser>
          <c:idx val="0"/>
          <c:order val="0"/>
          <c:tx>
            <c:strRef>
              <c:f>Graphs_2024!$B$3</c:f>
              <c:strCache>
                <c:ptCount val="1"/>
                <c:pt idx="0">
                  <c:v>E170-E1</c:v>
                </c:pt>
              </c:strCache>
              <c:extLst xmlns:c15="http://schemas.microsoft.com/office/drawing/2012/chart"/>
            </c:strRef>
          </c:tx>
          <c:spPr>
            <a:solidFill>
              <a:schemeClr val="accent1"/>
            </a:solidFill>
            <a:ln>
              <a:noFill/>
            </a:ln>
            <a:effectLst/>
          </c:spPr>
          <c:invertIfNegative val="0"/>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Graphs_2024!$X$3:$AI$3</c15:sqref>
                  </c15:fullRef>
                </c:ext>
              </c:extLst>
              <c:f>Graphs_2024!$Y$3:$AI$3</c:f>
              <c:numCache>
                <c:formatCode>General</c:formatCode>
                <c:ptCount val="11"/>
                <c:pt idx="0">
                  <c:v>5</c:v>
                </c:pt>
                <c:pt idx="1">
                  <c:v>3</c:v>
                </c:pt>
                <c:pt idx="2">
                  <c:v>3</c:v>
                </c:pt>
                <c:pt idx="3">
                  <c:v>1</c:v>
                </c:pt>
              </c:numCache>
            </c:numRef>
          </c:val>
          <c:extLst xmlns:c15="http://schemas.microsoft.com/office/drawing/2012/chart">
            <c:ext xmlns:c16="http://schemas.microsoft.com/office/drawing/2014/chart" uri="{C3380CC4-5D6E-409C-BE32-E72D297353CC}">
              <c16:uniqueId val="{00000000-47C4-469D-BC55-118876CFF09A}"/>
            </c:ext>
          </c:extLst>
        </c:ser>
        <c:ser>
          <c:idx val="1"/>
          <c:order val="1"/>
          <c:tx>
            <c:strRef>
              <c:f>Graphs_2024!$B$4</c:f>
              <c:strCache>
                <c:ptCount val="1"/>
                <c:pt idx="0">
                  <c:v>E175-E1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Graphs_2024!$X$4:$AI$4</c15:sqref>
                  </c15:fullRef>
                </c:ext>
              </c:extLst>
              <c:f>Graphs_2024!$Y$4:$AI$4</c:f>
              <c:numCache>
                <c:formatCode>General</c:formatCode>
                <c:ptCount val="11"/>
                <c:pt idx="0">
                  <c:v>172</c:v>
                </c:pt>
                <c:pt idx="1">
                  <c:v>169</c:v>
                </c:pt>
                <c:pt idx="2">
                  <c:v>104</c:v>
                </c:pt>
                <c:pt idx="3">
                  <c:v>103</c:v>
                </c:pt>
                <c:pt idx="4">
                  <c:v>103</c:v>
                </c:pt>
                <c:pt idx="5">
                  <c:v>181</c:v>
                </c:pt>
                <c:pt idx="6">
                  <c:v>132</c:v>
                </c:pt>
                <c:pt idx="7">
                  <c:v>147</c:v>
                </c:pt>
                <c:pt idx="8">
                  <c:v>90</c:v>
                </c:pt>
                <c:pt idx="9">
                  <c:v>100</c:v>
                </c:pt>
                <c:pt idx="10">
                  <c:v>164</c:v>
                </c:pt>
              </c:numCache>
            </c:numRef>
          </c:val>
          <c:extLst>
            <c:ext xmlns:c16="http://schemas.microsoft.com/office/drawing/2014/chart" uri="{C3380CC4-5D6E-409C-BE32-E72D297353CC}">
              <c16:uniqueId val="{00000001-47C4-469D-BC55-118876CFF09A}"/>
            </c:ext>
          </c:extLst>
        </c:ser>
        <c:ser>
          <c:idx val="2"/>
          <c:order val="2"/>
          <c:tx>
            <c:strRef>
              <c:f>Graphs_2024!$B$5</c:f>
              <c:strCache>
                <c:ptCount val="1"/>
                <c:pt idx="0">
                  <c:v>E190-E1</c:v>
                </c:pt>
              </c:strCache>
            </c:strRef>
          </c:tx>
          <c:spPr>
            <a:solidFill>
              <a:schemeClr val="tx2">
                <a:lumMod val="75000"/>
              </a:schemeClr>
            </a:solidFill>
            <a:ln>
              <a:noFill/>
            </a:ln>
            <a:effectLst/>
          </c:spPr>
          <c:invertIfNegative val="0"/>
          <c:dLbls>
            <c:dLbl>
              <c:idx val="0"/>
              <c:layout>
                <c:manualLayout>
                  <c:x val="4.3614112155510233E-2"/>
                  <c:y val="3.6481097276402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C4-469D-BC55-118876CFF09A}"/>
                </c:ext>
              </c:extLst>
            </c:dLbl>
            <c:dLbl>
              <c:idx val="1"/>
              <c:layout>
                <c:manualLayout>
                  <c:x val="4.6631357443032539E-2"/>
                  <c:y val="1.8421403447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C4-469D-BC55-118876CFF09A}"/>
                </c:ext>
              </c:extLst>
            </c:dLbl>
            <c:dLbl>
              <c:idx val="2"/>
              <c:layout>
                <c:manualLayout>
                  <c:x val="4.8700605703567629E-2"/>
                  <c:y val="2.466509626518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C4-469D-BC55-118876CFF09A}"/>
                </c:ext>
              </c:extLst>
            </c:dLbl>
            <c:dLbl>
              <c:idx val="3"/>
              <c:layout>
                <c:manualLayout>
                  <c:x val="4.3806113104364955E-2"/>
                  <c:y val="1.227556332646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C4-469D-BC55-118876CFF09A}"/>
                </c:ext>
              </c:extLst>
            </c:dLbl>
            <c:dLbl>
              <c:idx val="4"/>
              <c:layout>
                <c:manualLayout>
                  <c:x val="2.3315935117181528E-2"/>
                  <c:y val="3.06562908398508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C4-469D-BC55-118876CFF09A}"/>
                </c:ext>
              </c:extLst>
            </c:dLbl>
            <c:dLbl>
              <c:idx val="5"/>
              <c:layout>
                <c:manualLayout>
                  <c:x val="3.8767650425453028E-2"/>
                  <c:y val="1.546970561073552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E45-4515-AC9B-A18135DCB9D7}"/>
                </c:ext>
              </c:extLst>
            </c:dLbl>
            <c:dLbl>
              <c:idx val="6"/>
              <c:layout>
                <c:manualLayout>
                  <c:x val="3.7320843020171135E-2"/>
                  <c:y val="1.22624395529350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8E45-4515-AC9B-A18135DCB9D7}"/>
                </c:ext>
              </c:extLst>
            </c:dLbl>
            <c:dLbl>
              <c:idx val="7"/>
              <c:layout>
                <c:manualLayout>
                  <c:x val="3.8767650425453028E-2"/>
                  <c:y val="2.131784328971098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8E45-4515-AC9B-A18135DCB9D7}"/>
                </c:ext>
              </c:extLst>
            </c:dLbl>
            <c:dLbl>
              <c:idx val="8"/>
              <c:layout>
                <c:manualLayout>
                  <c:x val="2.1650511180239924E-2"/>
                  <c:y val="2.4525032671881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8E45-4515-AC9B-A18135DCB9D7}"/>
                </c:ext>
              </c:extLst>
            </c:dLbl>
            <c:dLbl>
              <c:idx val="9"/>
              <c:layout>
                <c:manualLayout>
                  <c:x val="2.4981359054123131E-2"/>
                  <c:y val="2.1459403587896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8E45-4515-AC9B-A18135DCB9D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Graphs_2024!$X$5:$AI$5</c15:sqref>
                  </c15:fullRef>
                </c:ext>
              </c:extLst>
              <c:f>Graphs_2024!$Y$5:$AI$5</c:f>
              <c:numCache>
                <c:formatCode>General</c:formatCode>
                <c:ptCount val="11"/>
                <c:pt idx="0">
                  <c:v>65</c:v>
                </c:pt>
                <c:pt idx="1">
                  <c:v>55</c:v>
                </c:pt>
                <c:pt idx="2">
                  <c:v>56</c:v>
                </c:pt>
                <c:pt idx="3">
                  <c:v>46</c:v>
                </c:pt>
                <c:pt idx="5">
                  <c:v>4</c:v>
                </c:pt>
                <c:pt idx="6">
                  <c:v>3</c:v>
                </c:pt>
                <c:pt idx="7">
                  <c:v>3</c:v>
                </c:pt>
              </c:numCache>
            </c:numRef>
          </c:val>
          <c:extLst>
            <c:ext xmlns:c15="http://schemas.microsoft.com/office/drawing/2012/chart" uri="{02D57815-91ED-43cb-92C2-25804820EDAC}">
              <c15:categoryFilterExceptions>
                <c15:categoryFilterException>
                  <c15:sqref>Graphs_2024!$X$5</c15:sqref>
                  <c15:dLbl>
                    <c:idx val="-1"/>
                    <c:layout>
                      <c:manualLayout>
                        <c:x val="2.1587958678607282E-2"/>
                        <c:y val="1.888677108093303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C6B-4151-8DF6-2CBB7F5EEE1A}"/>
                      </c:ext>
                    </c:extLst>
                  </c15:dLbl>
                </c15:categoryFilterException>
              </c15:categoryFilterExceptions>
            </c:ext>
            <c:ext xmlns:c16="http://schemas.microsoft.com/office/drawing/2014/chart" uri="{C3380CC4-5D6E-409C-BE32-E72D297353CC}">
              <c16:uniqueId val="{0000000D-47C4-469D-BC55-118876CFF09A}"/>
            </c:ext>
          </c:extLst>
        </c:ser>
        <c:ser>
          <c:idx val="3"/>
          <c:order val="3"/>
          <c:tx>
            <c:strRef>
              <c:f>Graphs_2024!$B$6</c:f>
              <c:strCache>
                <c:ptCount val="1"/>
                <c:pt idx="0">
                  <c:v>E195-E1</c:v>
                </c:pt>
              </c:strCache>
              <c:extLst xmlns:c15="http://schemas.microsoft.com/office/drawing/2012/chart"/>
            </c:strRef>
          </c:tx>
          <c:spPr>
            <a:solidFill>
              <a:schemeClr val="accent4"/>
            </a:solidFill>
            <a:ln>
              <a:noFill/>
            </a:ln>
            <a:effectLst/>
          </c:spPr>
          <c:invertIfNegative val="0"/>
          <c:dLbls>
            <c:dLbl>
              <c:idx val="0"/>
              <c:layout>
                <c:manualLayout>
                  <c:x val="4.3570859867733784E-2"/>
                  <c:y val="-1.169627535795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45-4515-AC9B-A18135DCB9D7}"/>
                </c:ext>
              </c:extLst>
            </c:dLbl>
            <c:dLbl>
              <c:idx val="1"/>
              <c:layout>
                <c:manualLayout>
                  <c:x val="4.5126962005867091E-2"/>
                  <c:y val="-1.169627535795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45-4515-AC9B-A18135DCB9D7}"/>
                </c:ext>
              </c:extLst>
            </c:dLbl>
            <c:dLbl>
              <c:idx val="2"/>
              <c:layout>
                <c:manualLayout>
                  <c:x val="4.6683064144000412E-2"/>
                  <c:y val="-1.1696275357951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45-4515-AC9B-A18135DCB9D7}"/>
                </c:ext>
              </c:extLst>
            </c:dLbl>
            <c:dLbl>
              <c:idx val="3"/>
              <c:layout>
                <c:manualLayout>
                  <c:x val="4.357085986773377E-2"/>
                  <c:y val="-1.1696275357950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45-4515-AC9B-A18135DCB9D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Graphs_2024!$X$6:$AI$6</c15:sqref>
                  </c15:fullRef>
                </c:ext>
              </c:extLst>
              <c:f>Graphs_2024!$Y$6:$AI$6</c:f>
              <c:numCache>
                <c:formatCode>General</c:formatCode>
                <c:ptCount val="11"/>
                <c:pt idx="0">
                  <c:v>7</c:v>
                </c:pt>
                <c:pt idx="1">
                  <c:v>18</c:v>
                </c:pt>
                <c:pt idx="2">
                  <c:v>12</c:v>
                </c:pt>
                <c:pt idx="3">
                  <c:v>5</c:v>
                </c:pt>
              </c:numCache>
            </c:numRef>
          </c:val>
          <c:extLst xmlns:c15="http://schemas.microsoft.com/office/drawing/2012/chart">
            <c:ext xmlns:c16="http://schemas.microsoft.com/office/drawing/2014/chart" uri="{C3380CC4-5D6E-409C-BE32-E72D297353CC}">
              <c16:uniqueId val="{0000000E-47C4-469D-BC55-118876CFF09A}"/>
            </c:ext>
          </c:extLst>
        </c:ser>
        <c:ser>
          <c:idx val="4"/>
          <c:order val="4"/>
          <c:tx>
            <c:strRef>
              <c:f>Graphs_2024!$B$7</c:f>
              <c:strCache>
                <c:ptCount val="1"/>
                <c:pt idx="0">
                  <c:v>E175-E2</c:v>
                </c:pt>
              </c:strCache>
              <c:extLst xmlns:c15="http://schemas.microsoft.com/office/drawing/2012/chart"/>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Graphs_2024!$X$7:$AI$7</c15:sqref>
                  </c15:fullRef>
                </c:ext>
              </c:extLst>
              <c:f>Graphs_2024!$Y$7:$AI$7</c:f>
              <c:numCache>
                <c:formatCode>General</c:formatCode>
                <c:ptCount val="11"/>
                <c:pt idx="0">
                  <c:v>100</c:v>
                </c:pt>
                <c:pt idx="1">
                  <c:v>100</c:v>
                </c:pt>
                <c:pt idx="2">
                  <c:v>100</c:v>
                </c:pt>
                <c:pt idx="3">
                  <c:v>100</c:v>
                </c:pt>
              </c:numCache>
            </c:numRef>
          </c:val>
          <c:extLst xmlns:c15="http://schemas.microsoft.com/office/drawing/2012/chart">
            <c:ext xmlns:c16="http://schemas.microsoft.com/office/drawing/2014/chart" uri="{C3380CC4-5D6E-409C-BE32-E72D297353CC}">
              <c16:uniqueId val="{0000000F-47C4-469D-BC55-118876CFF09A}"/>
            </c:ext>
          </c:extLst>
        </c:ser>
        <c:ser>
          <c:idx val="5"/>
          <c:order val="5"/>
          <c:tx>
            <c:strRef>
              <c:f>Graphs_2024!$B$8</c:f>
              <c:strCache>
                <c:ptCount val="1"/>
                <c:pt idx="0">
                  <c:v>E190-E2</c:v>
                </c:pt>
              </c:strCache>
            </c:strRef>
          </c:tx>
          <c:spPr>
            <a:solidFill>
              <a:schemeClr val="accent6">
                <a:lumMod val="75000"/>
              </a:schemeClr>
            </a:solidFill>
            <a:ln>
              <a:noFill/>
            </a:ln>
            <a:effectLst/>
          </c:spPr>
          <c:invertIfNegative val="0"/>
          <c:dLbls>
            <c:dLbl>
              <c:idx val="4"/>
              <c:layout>
                <c:manualLayout>
                  <c:x val="3.8902553453333662E-2"/>
                  <c:y val="1.973401104192861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7C4-469D-BC55-118876CFF09A}"/>
                </c:ext>
              </c:extLst>
            </c:dLbl>
            <c:dLbl>
              <c:idx val="5"/>
              <c:layout>
                <c:manualLayout>
                  <c:x val="3.8902553453333606E-2"/>
                  <c:y val="-1.55710119327335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45-4515-AC9B-A18135DCB9D7}"/>
                </c:ext>
              </c:extLst>
            </c:dLbl>
            <c:dLbl>
              <c:idx val="6"/>
              <c:layout>
                <c:manualLayout>
                  <c:x val="3.8902553453333606E-2"/>
                  <c:y val="-3.64306743570445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45-4515-AC9B-A18135DCB9D7}"/>
                </c:ext>
              </c:extLst>
            </c:dLbl>
            <c:dLbl>
              <c:idx val="7"/>
              <c:layout>
                <c:manualLayout>
                  <c:x val="3.7346451315200258E-2"/>
                  <c:y val="-2.64460153575779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45-4515-AC9B-A18135DCB9D7}"/>
                </c:ext>
              </c:extLst>
            </c:dLbl>
            <c:dLbl>
              <c:idx val="8"/>
              <c:layout>
                <c:manualLayout>
                  <c:x val="4.0458655591466955E-2"/>
                  <c:y val="-7.19021620380805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45-4515-AC9B-A18135DCB9D7}"/>
                </c:ext>
              </c:extLst>
            </c:dLbl>
            <c:dLbl>
              <c:idx val="9"/>
              <c:layout>
                <c:manualLayout>
                  <c:x val="3.8902553453333835E-2"/>
                  <c:y val="-1.84950807722212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45-4515-AC9B-A18135DCB9D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Graphs_2024!$X$8:$AI$8</c15:sqref>
                  </c15:fullRef>
                </c:ext>
              </c:extLst>
              <c:f>Graphs_2024!$Y$8:$AI$8</c:f>
              <c:numCache>
                <c:formatCode>General</c:formatCode>
                <c:ptCount val="11"/>
                <c:pt idx="0">
                  <c:v>60</c:v>
                </c:pt>
                <c:pt idx="1">
                  <c:v>77</c:v>
                </c:pt>
                <c:pt idx="2">
                  <c:v>85</c:v>
                </c:pt>
                <c:pt idx="3">
                  <c:v>74</c:v>
                </c:pt>
                <c:pt idx="4">
                  <c:v>16</c:v>
                </c:pt>
                <c:pt idx="5">
                  <c:v>16</c:v>
                </c:pt>
                <c:pt idx="6">
                  <c:v>7</c:v>
                </c:pt>
                <c:pt idx="7">
                  <c:v>5</c:v>
                </c:pt>
                <c:pt idx="8">
                  <c:v>7</c:v>
                </c:pt>
                <c:pt idx="9">
                  <c:v>16</c:v>
                </c:pt>
                <c:pt idx="10">
                  <c:v>25</c:v>
                </c:pt>
              </c:numCache>
            </c:numRef>
          </c:val>
          <c:extLst>
            <c:ext xmlns:c16="http://schemas.microsoft.com/office/drawing/2014/chart" uri="{C3380CC4-5D6E-409C-BE32-E72D297353CC}">
              <c16:uniqueId val="{0000001B-47C4-469D-BC55-118876CFF09A}"/>
            </c:ext>
          </c:extLst>
        </c:ser>
        <c:ser>
          <c:idx val="6"/>
          <c:order val="6"/>
          <c:tx>
            <c:strRef>
              <c:f>Graphs_2024!$B$9</c:f>
              <c:strCache>
                <c:ptCount val="1"/>
                <c:pt idx="0">
                  <c:v>E195-E2</c:v>
                </c:pt>
              </c:strCache>
            </c:strRef>
          </c:tx>
          <c:spPr>
            <a:solidFill>
              <a:srgbClr val="FF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Graphs_2024!$X$9:$AI$9</c15:sqref>
                  </c15:fullRef>
                </c:ext>
              </c:extLst>
              <c:f>Graphs_2024!$Y$9:$AI$9</c:f>
              <c:numCache>
                <c:formatCode>General</c:formatCode>
                <c:ptCount val="11"/>
                <c:pt idx="0">
                  <c:v>50</c:v>
                </c:pt>
                <c:pt idx="1">
                  <c:v>90</c:v>
                </c:pt>
                <c:pt idx="2">
                  <c:v>90</c:v>
                </c:pt>
                <c:pt idx="3">
                  <c:v>106</c:v>
                </c:pt>
                <c:pt idx="4">
                  <c:v>172</c:v>
                </c:pt>
                <c:pt idx="5">
                  <c:v>137</c:v>
                </c:pt>
                <c:pt idx="6">
                  <c:v>139</c:v>
                </c:pt>
                <c:pt idx="7">
                  <c:v>170</c:v>
                </c:pt>
                <c:pt idx="8">
                  <c:v>194</c:v>
                </c:pt>
                <c:pt idx="9">
                  <c:v>182</c:v>
                </c:pt>
                <c:pt idx="10">
                  <c:v>154</c:v>
                </c:pt>
              </c:numCache>
            </c:numRef>
          </c:val>
          <c:extLst>
            <c:ext xmlns:c16="http://schemas.microsoft.com/office/drawing/2014/chart" uri="{C3380CC4-5D6E-409C-BE32-E72D297353CC}">
              <c16:uniqueId val="{0000001C-47C4-469D-BC55-118876CFF09A}"/>
            </c:ext>
          </c:extLst>
        </c:ser>
        <c:dLbls>
          <c:showLegendKey val="0"/>
          <c:showVal val="0"/>
          <c:showCatName val="0"/>
          <c:showSerName val="0"/>
          <c:showPercent val="0"/>
          <c:showBubbleSize val="0"/>
        </c:dLbls>
        <c:gapWidth val="150"/>
        <c:overlap val="100"/>
        <c:axId val="829008792"/>
        <c:axId val="829009448"/>
        <c:extLst/>
      </c:barChart>
      <c:lineChart>
        <c:grouping val="standard"/>
        <c:varyColors val="0"/>
        <c:ser>
          <c:idx val="7"/>
          <c:order val="7"/>
          <c:tx>
            <c:strRef>
              <c:f>Graphs_2024!$X$10</c:f>
              <c:strCache>
                <c:ptCount val="1"/>
                <c:pt idx="0">
                  <c:v>Total backlog</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Graphs_2024!$X$2:$AI$2</c15:sqref>
                  </c15:fullRef>
                </c:ext>
              </c:extLst>
              <c:f>Graphs_2024!$Y$2:$AI$2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extLst>
                <c:ext xmlns:c15="http://schemas.microsoft.com/office/drawing/2012/chart" uri="{02D57815-91ED-43cb-92C2-25804820EDAC}">
                  <c15:fullRef>
                    <c15:sqref>Graphs_2024!$X$10:$AI$10</c15:sqref>
                  </c15:fullRef>
                </c:ext>
              </c:extLst>
              <c:f>Graphs_2024!$Y$10:$AI$10</c:f>
              <c:numCache>
                <c:formatCode>General</c:formatCode>
                <c:ptCount val="11"/>
                <c:pt idx="0">
                  <c:v>459</c:v>
                </c:pt>
                <c:pt idx="1">
                  <c:v>512</c:v>
                </c:pt>
                <c:pt idx="2">
                  <c:v>450</c:v>
                </c:pt>
                <c:pt idx="3">
                  <c:v>435</c:v>
                </c:pt>
                <c:pt idx="4">
                  <c:v>291</c:v>
                </c:pt>
                <c:pt idx="5">
                  <c:v>338</c:v>
                </c:pt>
                <c:pt idx="6">
                  <c:v>281</c:v>
                </c:pt>
                <c:pt idx="7">
                  <c:v>325</c:v>
                </c:pt>
                <c:pt idx="8">
                  <c:v>291</c:v>
                </c:pt>
                <c:pt idx="9">
                  <c:v>298</c:v>
                </c:pt>
                <c:pt idx="10">
                  <c:v>343</c:v>
                </c:pt>
              </c:numCache>
            </c:numRef>
          </c:val>
          <c:smooth val="0"/>
          <c:extLst>
            <c:ext xmlns:c16="http://schemas.microsoft.com/office/drawing/2014/chart" uri="{C3380CC4-5D6E-409C-BE32-E72D297353CC}">
              <c16:uniqueId val="{0000001D-47C4-469D-BC55-118876CFF09A}"/>
            </c:ext>
          </c:extLst>
        </c:ser>
        <c:dLbls>
          <c:showLegendKey val="0"/>
          <c:showVal val="0"/>
          <c:showCatName val="0"/>
          <c:showSerName val="0"/>
          <c:showPercent val="0"/>
          <c:showBubbleSize val="0"/>
        </c:dLbls>
        <c:marker val="1"/>
        <c:smooth val="0"/>
        <c:axId val="493971768"/>
        <c:axId val="493978656"/>
      </c:lineChart>
      <c:catAx>
        <c:axId val="829008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9009448"/>
        <c:crosses val="autoZero"/>
        <c:auto val="1"/>
        <c:lblAlgn val="ctr"/>
        <c:lblOffset val="100"/>
        <c:noMultiLvlLbl val="0"/>
      </c:catAx>
      <c:valAx>
        <c:axId val="829009448"/>
        <c:scaling>
          <c:orientation val="minMax"/>
          <c:max val="600"/>
        </c:scaling>
        <c:delete val="1"/>
        <c:axPos val="l"/>
        <c:numFmt formatCode="General" sourceLinked="1"/>
        <c:majorTickMark val="out"/>
        <c:minorTickMark val="none"/>
        <c:tickLblPos val="nextTo"/>
        <c:crossAx val="829008792"/>
        <c:crosses val="autoZero"/>
        <c:crossBetween val="between"/>
      </c:valAx>
      <c:valAx>
        <c:axId val="493978656"/>
        <c:scaling>
          <c:orientation val="minMax"/>
          <c:max val="600"/>
          <c:min val="0"/>
        </c:scaling>
        <c:delete val="1"/>
        <c:axPos val="r"/>
        <c:numFmt formatCode="General" sourceLinked="1"/>
        <c:majorTickMark val="out"/>
        <c:minorTickMark val="none"/>
        <c:tickLblPos val="nextTo"/>
        <c:crossAx val="493971768"/>
        <c:crosses val="max"/>
        <c:crossBetween val="between"/>
      </c:valAx>
      <c:catAx>
        <c:axId val="493971768"/>
        <c:scaling>
          <c:orientation val="minMax"/>
        </c:scaling>
        <c:delete val="1"/>
        <c:axPos val="t"/>
        <c:numFmt formatCode="General" sourceLinked="1"/>
        <c:majorTickMark val="out"/>
        <c:minorTickMark val="none"/>
        <c:tickLblPos val="nextTo"/>
        <c:crossAx val="493978656"/>
        <c:crosses val="max"/>
        <c:auto val="1"/>
        <c:lblAlgn val="ctr"/>
        <c:lblOffset val="100"/>
        <c:noMultiLvlLbl val="0"/>
      </c:catAx>
      <c:spPr>
        <a:solidFill>
          <a:schemeClr val="accent3">
            <a:lumMod val="20000"/>
            <a:lumOff val="80000"/>
          </a:schemeClr>
        </a:solidFill>
        <a:ln>
          <a:noFill/>
        </a:ln>
        <a:effectLst>
          <a:outerShdw blurRad="50800" dist="38100" dir="2700000" algn="tl" rotWithShape="0">
            <a:prstClr val="black">
              <a:alpha val="40000"/>
            </a:prstClr>
          </a:outerShdw>
        </a:effectLst>
      </c:spPr>
    </c:plotArea>
    <c:legend>
      <c:legendPos val="b"/>
      <c:layout>
        <c:manualLayout>
          <c:xMode val="edge"/>
          <c:yMode val="edge"/>
          <c:x val="5.4176614897068133E-2"/>
          <c:y val="0.89802275386040398"/>
          <c:w val="0.89178326609420089"/>
          <c:h val="4.9344018389864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8301</xdr:colOff>
      <xdr:row>11</xdr:row>
      <xdr:rowOff>131518</xdr:rowOff>
    </xdr:from>
    <xdr:to>
      <xdr:col>14</xdr:col>
      <xdr:colOff>9524</xdr:colOff>
      <xdr:row>37</xdr:row>
      <xdr:rowOff>7571</xdr:rowOff>
    </xdr:to>
    <xdr:graphicFrame macro="">
      <xdr:nvGraphicFramePr>
        <xdr:cNvPr id="2" name="Chart 1">
          <a:extLst>
            <a:ext uri="{FF2B5EF4-FFF2-40B4-BE49-F238E27FC236}">
              <a16:creationId xmlns:a16="http://schemas.microsoft.com/office/drawing/2014/main" id="{BAEC9643-379C-4796-9EC2-1FB3CED0F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600808</xdr:colOff>
      <xdr:row>61</xdr:row>
      <xdr:rowOff>7327</xdr:rowOff>
    </xdr:from>
    <xdr:to>
      <xdr:col>11</xdr:col>
      <xdr:colOff>523876</xdr:colOff>
      <xdr:row>86</xdr:row>
      <xdr:rowOff>41398</xdr:rowOff>
    </xdr:to>
    <xdr:graphicFrame macro="">
      <xdr:nvGraphicFramePr>
        <xdr:cNvPr id="3" name="Chart 2">
          <a:extLst>
            <a:ext uri="{FF2B5EF4-FFF2-40B4-BE49-F238E27FC236}">
              <a16:creationId xmlns:a16="http://schemas.microsoft.com/office/drawing/2014/main" id="{DBB9AD0D-D149-4626-B9CC-5C07110A6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89</xdr:row>
      <xdr:rowOff>0</xdr:rowOff>
    </xdr:from>
    <xdr:to>
      <xdr:col>2</xdr:col>
      <xdr:colOff>304800</xdr:colOff>
      <xdr:row>91</xdr:row>
      <xdr:rowOff>134939</xdr:rowOff>
    </xdr:to>
    <xdr:sp macro="" textlink="">
      <xdr:nvSpPr>
        <xdr:cNvPr id="4" name="AutoShape 1">
          <a:extLst>
            <a:ext uri="{FF2B5EF4-FFF2-40B4-BE49-F238E27FC236}">
              <a16:creationId xmlns:a16="http://schemas.microsoft.com/office/drawing/2014/main" id="{A1B19E50-6183-4076-829E-09F1A573D74A}"/>
            </a:ext>
          </a:extLst>
        </xdr:cNvPr>
        <xdr:cNvSpPr>
          <a:spLocks noChangeAspect="1" noChangeArrowheads="1"/>
        </xdr:cNvSpPr>
      </xdr:nvSpPr>
      <xdr:spPr bwMode="auto">
        <a:xfrm>
          <a:off x="1657350" y="12430125"/>
          <a:ext cx="304800" cy="2968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21981</xdr:colOff>
      <xdr:row>100</xdr:row>
      <xdr:rowOff>146538</xdr:rowOff>
    </xdr:from>
    <xdr:to>
      <xdr:col>11</xdr:col>
      <xdr:colOff>553184</xdr:colOff>
      <xdr:row>126</xdr:row>
      <xdr:rowOff>19416</xdr:rowOff>
    </xdr:to>
    <xdr:graphicFrame macro="">
      <xdr:nvGraphicFramePr>
        <xdr:cNvPr id="5" name="Chart 4">
          <a:extLst>
            <a:ext uri="{FF2B5EF4-FFF2-40B4-BE49-F238E27FC236}">
              <a16:creationId xmlns:a16="http://schemas.microsoft.com/office/drawing/2014/main" id="{568B3E6D-B840-41E9-A1DC-BD62F4CEF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0</xdr:colOff>
      <xdr:row>89</xdr:row>
      <xdr:rowOff>0</xdr:rowOff>
    </xdr:from>
    <xdr:ext cx="304800" cy="304067"/>
    <xdr:sp macro="" textlink="">
      <xdr:nvSpPr>
        <xdr:cNvPr id="6" name="AutoShape 1">
          <a:extLst>
            <a:ext uri="{FF2B5EF4-FFF2-40B4-BE49-F238E27FC236}">
              <a16:creationId xmlns:a16="http://schemas.microsoft.com/office/drawing/2014/main" id="{CFE0E41C-2D01-4489-8241-0A4FDACE175C}"/>
            </a:ext>
          </a:extLst>
        </xdr:cNvPr>
        <xdr:cNvSpPr>
          <a:spLocks noChangeAspect="1" noChangeArrowheads="1"/>
        </xdr:cNvSpPr>
      </xdr:nvSpPr>
      <xdr:spPr bwMode="auto">
        <a:xfrm>
          <a:off x="165735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xdr:row>
      <xdr:rowOff>0</xdr:rowOff>
    </xdr:from>
    <xdr:ext cx="304800" cy="304067"/>
    <xdr:sp macro="" textlink="">
      <xdr:nvSpPr>
        <xdr:cNvPr id="7" name="AutoShape 1">
          <a:extLst>
            <a:ext uri="{FF2B5EF4-FFF2-40B4-BE49-F238E27FC236}">
              <a16:creationId xmlns:a16="http://schemas.microsoft.com/office/drawing/2014/main" id="{B0C7B669-0F45-4F23-B982-9F37F5EF0585}"/>
            </a:ext>
          </a:extLst>
        </xdr:cNvPr>
        <xdr:cNvSpPr>
          <a:spLocks noChangeAspect="1" noChangeArrowheads="1"/>
        </xdr:cNvSpPr>
      </xdr:nvSpPr>
      <xdr:spPr bwMode="auto">
        <a:xfrm>
          <a:off x="1657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xdr:row>
      <xdr:rowOff>0</xdr:rowOff>
    </xdr:from>
    <xdr:ext cx="304800" cy="304067"/>
    <xdr:sp macro="" textlink="">
      <xdr:nvSpPr>
        <xdr:cNvPr id="8" name="AutoShape 1">
          <a:extLst>
            <a:ext uri="{FF2B5EF4-FFF2-40B4-BE49-F238E27FC236}">
              <a16:creationId xmlns:a16="http://schemas.microsoft.com/office/drawing/2014/main" id="{E7EA54B4-9AC7-44B5-BDEB-36080CD687CE}"/>
            </a:ext>
          </a:extLst>
        </xdr:cNvPr>
        <xdr:cNvSpPr>
          <a:spLocks noChangeAspect="1" noChangeArrowheads="1"/>
        </xdr:cNvSpPr>
      </xdr:nvSpPr>
      <xdr:spPr bwMode="auto">
        <a:xfrm>
          <a:off x="1657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91</xdr:row>
      <xdr:rowOff>0</xdr:rowOff>
    </xdr:from>
    <xdr:ext cx="304800" cy="304067"/>
    <xdr:sp macro="" textlink="">
      <xdr:nvSpPr>
        <xdr:cNvPr id="9" name="AutoShape 1">
          <a:extLst>
            <a:ext uri="{FF2B5EF4-FFF2-40B4-BE49-F238E27FC236}">
              <a16:creationId xmlns:a16="http://schemas.microsoft.com/office/drawing/2014/main" id="{D32DAEFA-A07E-4A48-9647-8AED7D4B7D64}"/>
            </a:ext>
          </a:extLst>
        </xdr:cNvPr>
        <xdr:cNvSpPr>
          <a:spLocks noChangeAspect="1" noChangeArrowheads="1"/>
        </xdr:cNvSpPr>
      </xdr:nvSpPr>
      <xdr:spPr bwMode="auto">
        <a:xfrm>
          <a:off x="1657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91</xdr:row>
      <xdr:rowOff>0</xdr:rowOff>
    </xdr:from>
    <xdr:ext cx="304800" cy="304067"/>
    <xdr:sp macro="" textlink="">
      <xdr:nvSpPr>
        <xdr:cNvPr id="10" name="AutoShape 1">
          <a:extLst>
            <a:ext uri="{FF2B5EF4-FFF2-40B4-BE49-F238E27FC236}">
              <a16:creationId xmlns:a16="http://schemas.microsoft.com/office/drawing/2014/main" id="{82C4FA08-D09A-4109-A25F-C4723AF088EB}"/>
            </a:ext>
          </a:extLst>
        </xdr:cNvPr>
        <xdr:cNvSpPr>
          <a:spLocks noChangeAspect="1" noChangeArrowheads="1"/>
        </xdr:cNvSpPr>
      </xdr:nvSpPr>
      <xdr:spPr bwMode="auto">
        <a:xfrm>
          <a:off x="1657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304067"/>
    <xdr:sp macro="" textlink="">
      <xdr:nvSpPr>
        <xdr:cNvPr id="11" name="AutoShape 1">
          <a:extLst>
            <a:ext uri="{FF2B5EF4-FFF2-40B4-BE49-F238E27FC236}">
              <a16:creationId xmlns:a16="http://schemas.microsoft.com/office/drawing/2014/main" id="{66015DD4-372E-4187-88E2-DCC7A344C1DB}"/>
            </a:ext>
          </a:extLst>
        </xdr:cNvPr>
        <xdr:cNvSpPr>
          <a:spLocks noChangeAspect="1" noChangeArrowheads="1"/>
        </xdr:cNvSpPr>
      </xdr:nvSpPr>
      <xdr:spPr bwMode="auto">
        <a:xfrm>
          <a:off x="1657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304067"/>
    <xdr:sp macro="" textlink="">
      <xdr:nvSpPr>
        <xdr:cNvPr id="12" name="AutoShape 1">
          <a:extLst>
            <a:ext uri="{FF2B5EF4-FFF2-40B4-BE49-F238E27FC236}">
              <a16:creationId xmlns:a16="http://schemas.microsoft.com/office/drawing/2014/main" id="{14EFC0AA-B0C4-4920-8B80-AE25581A8A0C}"/>
            </a:ext>
          </a:extLst>
        </xdr:cNvPr>
        <xdr:cNvSpPr>
          <a:spLocks noChangeAspect="1" noChangeArrowheads="1"/>
        </xdr:cNvSpPr>
      </xdr:nvSpPr>
      <xdr:spPr bwMode="auto">
        <a:xfrm>
          <a:off x="1657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304067"/>
    <xdr:sp macro="" textlink="">
      <xdr:nvSpPr>
        <xdr:cNvPr id="13" name="AutoShape 1">
          <a:extLst>
            <a:ext uri="{FF2B5EF4-FFF2-40B4-BE49-F238E27FC236}">
              <a16:creationId xmlns:a16="http://schemas.microsoft.com/office/drawing/2014/main" id="{F17A3573-6334-4717-BA39-82F4F7776A80}"/>
            </a:ext>
          </a:extLst>
        </xdr:cNvPr>
        <xdr:cNvSpPr>
          <a:spLocks noChangeAspect="1" noChangeArrowheads="1"/>
        </xdr:cNvSpPr>
      </xdr:nvSpPr>
      <xdr:spPr bwMode="auto">
        <a:xfrm>
          <a:off x="1657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304067"/>
    <xdr:sp macro="" textlink="">
      <xdr:nvSpPr>
        <xdr:cNvPr id="14" name="AutoShape 1">
          <a:extLst>
            <a:ext uri="{FF2B5EF4-FFF2-40B4-BE49-F238E27FC236}">
              <a16:creationId xmlns:a16="http://schemas.microsoft.com/office/drawing/2014/main" id="{1AA2B514-DCB6-4ABC-A1EB-F7AD3D1C8E3B}"/>
            </a:ext>
          </a:extLst>
        </xdr:cNvPr>
        <xdr:cNvSpPr>
          <a:spLocks noChangeAspect="1" noChangeArrowheads="1"/>
        </xdr:cNvSpPr>
      </xdr:nvSpPr>
      <xdr:spPr bwMode="auto">
        <a:xfrm>
          <a:off x="1657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93</xdr:row>
      <xdr:rowOff>0</xdr:rowOff>
    </xdr:from>
    <xdr:ext cx="304800" cy="304067"/>
    <xdr:sp macro="" textlink="">
      <xdr:nvSpPr>
        <xdr:cNvPr id="15" name="AutoShape 1">
          <a:extLst>
            <a:ext uri="{FF2B5EF4-FFF2-40B4-BE49-F238E27FC236}">
              <a16:creationId xmlns:a16="http://schemas.microsoft.com/office/drawing/2014/main" id="{A81E6D33-6ED4-4083-AF28-E47F5AAE0529}"/>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93</xdr:row>
      <xdr:rowOff>0</xdr:rowOff>
    </xdr:from>
    <xdr:ext cx="304800" cy="304067"/>
    <xdr:sp macro="" textlink="">
      <xdr:nvSpPr>
        <xdr:cNvPr id="16" name="AutoShape 1">
          <a:extLst>
            <a:ext uri="{FF2B5EF4-FFF2-40B4-BE49-F238E27FC236}">
              <a16:creationId xmlns:a16="http://schemas.microsoft.com/office/drawing/2014/main" id="{2195D584-7CC7-447B-9DC9-598948071156}"/>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93</xdr:row>
      <xdr:rowOff>0</xdr:rowOff>
    </xdr:from>
    <xdr:ext cx="304800" cy="304067"/>
    <xdr:sp macro="" textlink="">
      <xdr:nvSpPr>
        <xdr:cNvPr id="17" name="AutoShape 1">
          <a:extLst>
            <a:ext uri="{FF2B5EF4-FFF2-40B4-BE49-F238E27FC236}">
              <a16:creationId xmlns:a16="http://schemas.microsoft.com/office/drawing/2014/main" id="{8E3AD59A-12EA-481D-BF36-86FA211D18C8}"/>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93</xdr:row>
      <xdr:rowOff>0</xdr:rowOff>
    </xdr:from>
    <xdr:ext cx="304800" cy="304067"/>
    <xdr:sp macro="" textlink="">
      <xdr:nvSpPr>
        <xdr:cNvPr id="18" name="AutoShape 1">
          <a:extLst>
            <a:ext uri="{FF2B5EF4-FFF2-40B4-BE49-F238E27FC236}">
              <a16:creationId xmlns:a16="http://schemas.microsoft.com/office/drawing/2014/main" id="{BEE004B1-C727-4338-97E4-CF2B45C3A6D1}"/>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94</xdr:row>
      <xdr:rowOff>0</xdr:rowOff>
    </xdr:from>
    <xdr:ext cx="304800" cy="304067"/>
    <xdr:sp macro="" textlink="">
      <xdr:nvSpPr>
        <xdr:cNvPr id="19" name="AutoShape 1">
          <a:extLst>
            <a:ext uri="{FF2B5EF4-FFF2-40B4-BE49-F238E27FC236}">
              <a16:creationId xmlns:a16="http://schemas.microsoft.com/office/drawing/2014/main" id="{35AC323A-86E1-4A9B-976C-1693D9C2873F}"/>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94</xdr:row>
      <xdr:rowOff>0</xdr:rowOff>
    </xdr:from>
    <xdr:ext cx="304800" cy="304067"/>
    <xdr:sp macro="" textlink="">
      <xdr:nvSpPr>
        <xdr:cNvPr id="20" name="AutoShape 1">
          <a:extLst>
            <a:ext uri="{FF2B5EF4-FFF2-40B4-BE49-F238E27FC236}">
              <a16:creationId xmlns:a16="http://schemas.microsoft.com/office/drawing/2014/main" id="{0B14AB2F-17AC-4E7D-ACEF-9BD7B6E053AA}"/>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94</xdr:row>
      <xdr:rowOff>0</xdr:rowOff>
    </xdr:from>
    <xdr:ext cx="304800" cy="304067"/>
    <xdr:sp macro="" textlink="">
      <xdr:nvSpPr>
        <xdr:cNvPr id="21" name="AutoShape 1">
          <a:extLst>
            <a:ext uri="{FF2B5EF4-FFF2-40B4-BE49-F238E27FC236}">
              <a16:creationId xmlns:a16="http://schemas.microsoft.com/office/drawing/2014/main" id="{7F1367BD-6583-4569-BD76-EE1CF37F57B0}"/>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94</xdr:row>
      <xdr:rowOff>0</xdr:rowOff>
    </xdr:from>
    <xdr:ext cx="304800" cy="304067"/>
    <xdr:sp macro="" textlink="">
      <xdr:nvSpPr>
        <xdr:cNvPr id="22" name="AutoShape 1">
          <a:extLst>
            <a:ext uri="{FF2B5EF4-FFF2-40B4-BE49-F238E27FC236}">
              <a16:creationId xmlns:a16="http://schemas.microsoft.com/office/drawing/2014/main" id="{180B1CE6-3BA1-47EB-A31D-965738FF6FA0}"/>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95</xdr:row>
      <xdr:rowOff>0</xdr:rowOff>
    </xdr:from>
    <xdr:ext cx="304800" cy="304067"/>
    <xdr:sp macro="" textlink="">
      <xdr:nvSpPr>
        <xdr:cNvPr id="23" name="AutoShape 1">
          <a:extLst>
            <a:ext uri="{FF2B5EF4-FFF2-40B4-BE49-F238E27FC236}">
              <a16:creationId xmlns:a16="http://schemas.microsoft.com/office/drawing/2014/main" id="{DC92DA13-BDA3-4B61-A21C-EF88398A4DCD}"/>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95</xdr:row>
      <xdr:rowOff>0</xdr:rowOff>
    </xdr:from>
    <xdr:ext cx="304800" cy="304067"/>
    <xdr:sp macro="" textlink="">
      <xdr:nvSpPr>
        <xdr:cNvPr id="24" name="AutoShape 1">
          <a:extLst>
            <a:ext uri="{FF2B5EF4-FFF2-40B4-BE49-F238E27FC236}">
              <a16:creationId xmlns:a16="http://schemas.microsoft.com/office/drawing/2014/main" id="{6DB708D9-ED36-4B41-A834-D80B1F96AA1F}"/>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95</xdr:row>
      <xdr:rowOff>0</xdr:rowOff>
    </xdr:from>
    <xdr:ext cx="304800" cy="304067"/>
    <xdr:sp macro="" textlink="">
      <xdr:nvSpPr>
        <xdr:cNvPr id="25" name="AutoShape 1">
          <a:extLst>
            <a:ext uri="{FF2B5EF4-FFF2-40B4-BE49-F238E27FC236}">
              <a16:creationId xmlns:a16="http://schemas.microsoft.com/office/drawing/2014/main" id="{1AAE4A92-4AFB-465B-9015-75AC47DBFCD5}"/>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95</xdr:row>
      <xdr:rowOff>0</xdr:rowOff>
    </xdr:from>
    <xdr:ext cx="304800" cy="304067"/>
    <xdr:sp macro="" textlink="">
      <xdr:nvSpPr>
        <xdr:cNvPr id="26" name="AutoShape 1">
          <a:extLst>
            <a:ext uri="{FF2B5EF4-FFF2-40B4-BE49-F238E27FC236}">
              <a16:creationId xmlns:a16="http://schemas.microsoft.com/office/drawing/2014/main" id="{AB6AF071-8831-4AC0-B914-F2157B4FF636}"/>
            </a:ext>
          </a:extLst>
        </xdr:cNvPr>
        <xdr:cNvSpPr>
          <a:spLocks noChangeAspect="1" noChangeArrowheads="1"/>
        </xdr:cNvSpPr>
      </xdr:nvSpPr>
      <xdr:spPr bwMode="auto">
        <a:xfrm>
          <a:off x="1657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96</xdr:row>
      <xdr:rowOff>0</xdr:rowOff>
    </xdr:from>
    <xdr:ext cx="304800" cy="304067"/>
    <xdr:sp macro="" textlink="">
      <xdr:nvSpPr>
        <xdr:cNvPr id="27" name="AutoShape 1">
          <a:extLst>
            <a:ext uri="{FF2B5EF4-FFF2-40B4-BE49-F238E27FC236}">
              <a16:creationId xmlns:a16="http://schemas.microsoft.com/office/drawing/2014/main" id="{C5285E14-07E4-4467-8E3D-9464414DFE5F}"/>
            </a:ext>
          </a:extLst>
        </xdr:cNvPr>
        <xdr:cNvSpPr>
          <a:spLocks noChangeAspect="1" noChangeArrowheads="1"/>
        </xdr:cNvSpPr>
      </xdr:nvSpPr>
      <xdr:spPr bwMode="auto">
        <a:xfrm>
          <a:off x="1657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96</xdr:row>
      <xdr:rowOff>0</xdr:rowOff>
    </xdr:from>
    <xdr:ext cx="304800" cy="304067"/>
    <xdr:sp macro="" textlink="">
      <xdr:nvSpPr>
        <xdr:cNvPr id="28" name="AutoShape 1">
          <a:extLst>
            <a:ext uri="{FF2B5EF4-FFF2-40B4-BE49-F238E27FC236}">
              <a16:creationId xmlns:a16="http://schemas.microsoft.com/office/drawing/2014/main" id="{BA9067A0-D297-4645-926B-654633B252D4}"/>
            </a:ext>
          </a:extLst>
        </xdr:cNvPr>
        <xdr:cNvSpPr>
          <a:spLocks noChangeAspect="1" noChangeArrowheads="1"/>
        </xdr:cNvSpPr>
      </xdr:nvSpPr>
      <xdr:spPr bwMode="auto">
        <a:xfrm>
          <a:off x="1657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96</xdr:row>
      <xdr:rowOff>0</xdr:rowOff>
    </xdr:from>
    <xdr:ext cx="304800" cy="304067"/>
    <xdr:sp macro="" textlink="">
      <xdr:nvSpPr>
        <xdr:cNvPr id="29" name="AutoShape 1">
          <a:extLst>
            <a:ext uri="{FF2B5EF4-FFF2-40B4-BE49-F238E27FC236}">
              <a16:creationId xmlns:a16="http://schemas.microsoft.com/office/drawing/2014/main" id="{404E030D-3363-47B5-90ED-87B5D54AA455}"/>
            </a:ext>
          </a:extLst>
        </xdr:cNvPr>
        <xdr:cNvSpPr>
          <a:spLocks noChangeAspect="1" noChangeArrowheads="1"/>
        </xdr:cNvSpPr>
      </xdr:nvSpPr>
      <xdr:spPr bwMode="auto">
        <a:xfrm>
          <a:off x="1657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98</xdr:row>
      <xdr:rowOff>0</xdr:rowOff>
    </xdr:from>
    <xdr:ext cx="304800" cy="304067"/>
    <xdr:sp macro="" textlink="">
      <xdr:nvSpPr>
        <xdr:cNvPr id="30" name="AutoShape 1">
          <a:extLst>
            <a:ext uri="{FF2B5EF4-FFF2-40B4-BE49-F238E27FC236}">
              <a16:creationId xmlns:a16="http://schemas.microsoft.com/office/drawing/2014/main" id="{60F7DE80-57E5-46D2-8D95-D8B2E458BD98}"/>
            </a:ext>
          </a:extLst>
        </xdr:cNvPr>
        <xdr:cNvSpPr>
          <a:spLocks noChangeAspect="1" noChangeArrowheads="1"/>
        </xdr:cNvSpPr>
      </xdr:nvSpPr>
      <xdr:spPr bwMode="auto">
        <a:xfrm>
          <a:off x="165735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067"/>
    <xdr:sp macro="" textlink="">
      <xdr:nvSpPr>
        <xdr:cNvPr id="31" name="AutoShape 1">
          <a:extLst>
            <a:ext uri="{FF2B5EF4-FFF2-40B4-BE49-F238E27FC236}">
              <a16:creationId xmlns:a16="http://schemas.microsoft.com/office/drawing/2014/main" id="{F93F3F65-F0D4-4FF2-BEF8-57DA62C12B5E}"/>
            </a:ext>
          </a:extLst>
        </xdr:cNvPr>
        <xdr:cNvSpPr>
          <a:spLocks noChangeAspect="1" noChangeArrowheads="1"/>
        </xdr:cNvSpPr>
      </xdr:nvSpPr>
      <xdr:spPr bwMode="auto">
        <a:xfrm>
          <a:off x="292417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067"/>
    <xdr:sp macro="" textlink="">
      <xdr:nvSpPr>
        <xdr:cNvPr id="32" name="AutoShape 1">
          <a:extLst>
            <a:ext uri="{FF2B5EF4-FFF2-40B4-BE49-F238E27FC236}">
              <a16:creationId xmlns:a16="http://schemas.microsoft.com/office/drawing/2014/main" id="{B4EE46BE-6AF4-40F2-AF42-8B33125055BD}"/>
            </a:ext>
          </a:extLst>
        </xdr:cNvPr>
        <xdr:cNvSpPr>
          <a:spLocks noChangeAspect="1" noChangeArrowheads="1"/>
        </xdr:cNvSpPr>
      </xdr:nvSpPr>
      <xdr:spPr bwMode="auto">
        <a:xfrm>
          <a:off x="292417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067"/>
    <xdr:sp macro="" textlink="">
      <xdr:nvSpPr>
        <xdr:cNvPr id="33" name="AutoShape 1">
          <a:extLst>
            <a:ext uri="{FF2B5EF4-FFF2-40B4-BE49-F238E27FC236}">
              <a16:creationId xmlns:a16="http://schemas.microsoft.com/office/drawing/2014/main" id="{B3D56824-7549-45CF-B6F8-89EC136F96DF}"/>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067"/>
    <xdr:sp macro="" textlink="">
      <xdr:nvSpPr>
        <xdr:cNvPr id="34" name="AutoShape 1">
          <a:extLst>
            <a:ext uri="{FF2B5EF4-FFF2-40B4-BE49-F238E27FC236}">
              <a16:creationId xmlns:a16="http://schemas.microsoft.com/office/drawing/2014/main" id="{1A1BE971-26F9-4674-80E1-7B2E0402192F}"/>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067"/>
    <xdr:sp macro="" textlink="">
      <xdr:nvSpPr>
        <xdr:cNvPr id="35" name="AutoShape 1">
          <a:extLst>
            <a:ext uri="{FF2B5EF4-FFF2-40B4-BE49-F238E27FC236}">
              <a16:creationId xmlns:a16="http://schemas.microsoft.com/office/drawing/2014/main" id="{41AF60C3-7E8A-4D4E-9EFC-42FF5D40EF9B}"/>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067"/>
    <xdr:sp macro="" textlink="">
      <xdr:nvSpPr>
        <xdr:cNvPr id="36" name="AutoShape 1">
          <a:extLst>
            <a:ext uri="{FF2B5EF4-FFF2-40B4-BE49-F238E27FC236}">
              <a16:creationId xmlns:a16="http://schemas.microsoft.com/office/drawing/2014/main" id="{255235E9-75D4-41F6-BF70-BEBCC93EF592}"/>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067"/>
    <xdr:sp macro="" textlink="">
      <xdr:nvSpPr>
        <xdr:cNvPr id="37" name="AutoShape 1">
          <a:extLst>
            <a:ext uri="{FF2B5EF4-FFF2-40B4-BE49-F238E27FC236}">
              <a16:creationId xmlns:a16="http://schemas.microsoft.com/office/drawing/2014/main" id="{76698477-84FE-42FC-B206-D6A0DA458B4D}"/>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067"/>
    <xdr:sp macro="" textlink="">
      <xdr:nvSpPr>
        <xdr:cNvPr id="38" name="AutoShape 1">
          <a:extLst>
            <a:ext uri="{FF2B5EF4-FFF2-40B4-BE49-F238E27FC236}">
              <a16:creationId xmlns:a16="http://schemas.microsoft.com/office/drawing/2014/main" id="{C4ECFFCE-73C5-4B00-8794-C44DB7EA4492}"/>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067"/>
    <xdr:sp macro="" textlink="">
      <xdr:nvSpPr>
        <xdr:cNvPr id="39" name="AutoShape 1">
          <a:extLst>
            <a:ext uri="{FF2B5EF4-FFF2-40B4-BE49-F238E27FC236}">
              <a16:creationId xmlns:a16="http://schemas.microsoft.com/office/drawing/2014/main" id="{C896709B-5D3A-4697-9BAD-63DEAF66E641}"/>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067"/>
    <xdr:sp macro="" textlink="">
      <xdr:nvSpPr>
        <xdr:cNvPr id="40" name="AutoShape 1">
          <a:extLst>
            <a:ext uri="{FF2B5EF4-FFF2-40B4-BE49-F238E27FC236}">
              <a16:creationId xmlns:a16="http://schemas.microsoft.com/office/drawing/2014/main" id="{88B22035-B79C-47D8-B8B9-4FB50B80BE78}"/>
            </a:ext>
          </a:extLst>
        </xdr:cNvPr>
        <xdr:cNvSpPr>
          <a:spLocks noChangeAspect="1" noChangeArrowheads="1"/>
        </xdr:cNvSpPr>
      </xdr:nvSpPr>
      <xdr:spPr bwMode="auto">
        <a:xfrm>
          <a:off x="292417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067"/>
    <xdr:sp macro="" textlink="">
      <xdr:nvSpPr>
        <xdr:cNvPr id="41" name="AutoShape 1">
          <a:extLst>
            <a:ext uri="{FF2B5EF4-FFF2-40B4-BE49-F238E27FC236}">
              <a16:creationId xmlns:a16="http://schemas.microsoft.com/office/drawing/2014/main" id="{22FB9098-0958-41F2-AF63-059CF163BB82}"/>
            </a:ext>
          </a:extLst>
        </xdr:cNvPr>
        <xdr:cNvSpPr>
          <a:spLocks noChangeAspect="1" noChangeArrowheads="1"/>
        </xdr:cNvSpPr>
      </xdr:nvSpPr>
      <xdr:spPr bwMode="auto">
        <a:xfrm>
          <a:off x="292417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067"/>
    <xdr:sp macro="" textlink="">
      <xdr:nvSpPr>
        <xdr:cNvPr id="42" name="AutoShape 1">
          <a:extLst>
            <a:ext uri="{FF2B5EF4-FFF2-40B4-BE49-F238E27FC236}">
              <a16:creationId xmlns:a16="http://schemas.microsoft.com/office/drawing/2014/main" id="{4E1D8E1E-19C0-4708-A386-7B5BED8DD1EE}"/>
            </a:ext>
          </a:extLst>
        </xdr:cNvPr>
        <xdr:cNvSpPr>
          <a:spLocks noChangeAspect="1" noChangeArrowheads="1"/>
        </xdr:cNvSpPr>
      </xdr:nvSpPr>
      <xdr:spPr bwMode="auto">
        <a:xfrm>
          <a:off x="292417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067"/>
    <xdr:sp macro="" textlink="">
      <xdr:nvSpPr>
        <xdr:cNvPr id="43" name="AutoShape 1">
          <a:extLst>
            <a:ext uri="{FF2B5EF4-FFF2-40B4-BE49-F238E27FC236}">
              <a16:creationId xmlns:a16="http://schemas.microsoft.com/office/drawing/2014/main" id="{BB242168-201B-4734-B925-DD21EABFC5CA}"/>
            </a:ext>
          </a:extLst>
        </xdr:cNvPr>
        <xdr:cNvSpPr>
          <a:spLocks noChangeAspect="1" noChangeArrowheads="1"/>
        </xdr:cNvSpPr>
      </xdr:nvSpPr>
      <xdr:spPr bwMode="auto">
        <a:xfrm>
          <a:off x="292417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067"/>
    <xdr:sp macro="" textlink="">
      <xdr:nvSpPr>
        <xdr:cNvPr id="44" name="AutoShape 1">
          <a:extLst>
            <a:ext uri="{FF2B5EF4-FFF2-40B4-BE49-F238E27FC236}">
              <a16:creationId xmlns:a16="http://schemas.microsoft.com/office/drawing/2014/main" id="{AD8F2BBA-8279-42AA-A3B1-F01D71D4846D}"/>
            </a:ext>
          </a:extLst>
        </xdr:cNvPr>
        <xdr:cNvSpPr>
          <a:spLocks noChangeAspect="1" noChangeArrowheads="1"/>
        </xdr:cNvSpPr>
      </xdr:nvSpPr>
      <xdr:spPr bwMode="auto">
        <a:xfrm>
          <a:off x="292417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067"/>
    <xdr:sp macro="" textlink="">
      <xdr:nvSpPr>
        <xdr:cNvPr id="45" name="AutoShape 1">
          <a:extLst>
            <a:ext uri="{FF2B5EF4-FFF2-40B4-BE49-F238E27FC236}">
              <a16:creationId xmlns:a16="http://schemas.microsoft.com/office/drawing/2014/main" id="{F2A36F3C-11D2-455B-9E12-EA81973FF33D}"/>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067"/>
    <xdr:sp macro="" textlink="">
      <xdr:nvSpPr>
        <xdr:cNvPr id="46" name="AutoShape 1">
          <a:extLst>
            <a:ext uri="{FF2B5EF4-FFF2-40B4-BE49-F238E27FC236}">
              <a16:creationId xmlns:a16="http://schemas.microsoft.com/office/drawing/2014/main" id="{59A248FD-9B4A-4D63-B65C-2B1F1BEB64AA}"/>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067"/>
    <xdr:sp macro="" textlink="">
      <xdr:nvSpPr>
        <xdr:cNvPr id="47" name="AutoShape 1">
          <a:extLst>
            <a:ext uri="{FF2B5EF4-FFF2-40B4-BE49-F238E27FC236}">
              <a16:creationId xmlns:a16="http://schemas.microsoft.com/office/drawing/2014/main" id="{A95A75BF-84A9-417C-B85E-6EB1D5D595CC}"/>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067"/>
    <xdr:sp macro="" textlink="">
      <xdr:nvSpPr>
        <xdr:cNvPr id="48" name="AutoShape 1">
          <a:extLst>
            <a:ext uri="{FF2B5EF4-FFF2-40B4-BE49-F238E27FC236}">
              <a16:creationId xmlns:a16="http://schemas.microsoft.com/office/drawing/2014/main" id="{8A643185-F186-403E-871D-C7E5E877B82B}"/>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067"/>
    <xdr:sp macro="" textlink="">
      <xdr:nvSpPr>
        <xdr:cNvPr id="49" name="AutoShape 1">
          <a:extLst>
            <a:ext uri="{FF2B5EF4-FFF2-40B4-BE49-F238E27FC236}">
              <a16:creationId xmlns:a16="http://schemas.microsoft.com/office/drawing/2014/main" id="{0EA3694B-5416-4B00-AF7B-E28B21B70FB0}"/>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067"/>
    <xdr:sp macro="" textlink="">
      <xdr:nvSpPr>
        <xdr:cNvPr id="50" name="AutoShape 1">
          <a:extLst>
            <a:ext uri="{FF2B5EF4-FFF2-40B4-BE49-F238E27FC236}">
              <a16:creationId xmlns:a16="http://schemas.microsoft.com/office/drawing/2014/main" id="{25A22DCF-8454-44B6-958E-FA8BD57A6DD5}"/>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067"/>
    <xdr:sp macro="" textlink="">
      <xdr:nvSpPr>
        <xdr:cNvPr id="51" name="AutoShape 1">
          <a:extLst>
            <a:ext uri="{FF2B5EF4-FFF2-40B4-BE49-F238E27FC236}">
              <a16:creationId xmlns:a16="http://schemas.microsoft.com/office/drawing/2014/main" id="{5941E610-786C-42AD-8AE7-CECB817207DF}"/>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067"/>
    <xdr:sp macro="" textlink="">
      <xdr:nvSpPr>
        <xdr:cNvPr id="52" name="AutoShape 1">
          <a:extLst>
            <a:ext uri="{FF2B5EF4-FFF2-40B4-BE49-F238E27FC236}">
              <a16:creationId xmlns:a16="http://schemas.microsoft.com/office/drawing/2014/main" id="{2619A2A8-7740-4878-9084-C516D5ACCAC3}"/>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067"/>
    <xdr:sp macro="" textlink="">
      <xdr:nvSpPr>
        <xdr:cNvPr id="53" name="AutoShape 1">
          <a:extLst>
            <a:ext uri="{FF2B5EF4-FFF2-40B4-BE49-F238E27FC236}">
              <a16:creationId xmlns:a16="http://schemas.microsoft.com/office/drawing/2014/main" id="{781CB07C-1ABD-4360-9425-CDD1ABCF13E6}"/>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067"/>
    <xdr:sp macro="" textlink="">
      <xdr:nvSpPr>
        <xdr:cNvPr id="54" name="AutoShape 1">
          <a:extLst>
            <a:ext uri="{FF2B5EF4-FFF2-40B4-BE49-F238E27FC236}">
              <a16:creationId xmlns:a16="http://schemas.microsoft.com/office/drawing/2014/main" id="{21A321BF-33D2-4F83-99A0-6ED1C03FED7C}"/>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067"/>
    <xdr:sp macro="" textlink="">
      <xdr:nvSpPr>
        <xdr:cNvPr id="55" name="AutoShape 1">
          <a:extLst>
            <a:ext uri="{FF2B5EF4-FFF2-40B4-BE49-F238E27FC236}">
              <a16:creationId xmlns:a16="http://schemas.microsoft.com/office/drawing/2014/main" id="{2D29B7DC-9692-4751-AA79-A893866E49B7}"/>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067"/>
    <xdr:sp macro="" textlink="">
      <xdr:nvSpPr>
        <xdr:cNvPr id="56" name="AutoShape 1">
          <a:extLst>
            <a:ext uri="{FF2B5EF4-FFF2-40B4-BE49-F238E27FC236}">
              <a16:creationId xmlns:a16="http://schemas.microsoft.com/office/drawing/2014/main" id="{9ECEF51F-FB22-400A-9934-75D03574E254}"/>
            </a:ext>
          </a:extLst>
        </xdr:cNvPr>
        <xdr:cNvSpPr>
          <a:spLocks noChangeAspect="1" noChangeArrowheads="1"/>
        </xdr:cNvSpPr>
      </xdr:nvSpPr>
      <xdr:spPr bwMode="auto">
        <a:xfrm>
          <a:off x="292417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067"/>
    <xdr:sp macro="" textlink="">
      <xdr:nvSpPr>
        <xdr:cNvPr id="57" name="AutoShape 1">
          <a:extLst>
            <a:ext uri="{FF2B5EF4-FFF2-40B4-BE49-F238E27FC236}">
              <a16:creationId xmlns:a16="http://schemas.microsoft.com/office/drawing/2014/main" id="{83C1D06C-B637-404A-8FDE-6836B44F9AFD}"/>
            </a:ext>
          </a:extLst>
        </xdr:cNvPr>
        <xdr:cNvSpPr>
          <a:spLocks noChangeAspect="1" noChangeArrowheads="1"/>
        </xdr:cNvSpPr>
      </xdr:nvSpPr>
      <xdr:spPr bwMode="auto">
        <a:xfrm>
          <a:off x="292417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067"/>
    <xdr:sp macro="" textlink="">
      <xdr:nvSpPr>
        <xdr:cNvPr id="58" name="AutoShape 1">
          <a:extLst>
            <a:ext uri="{FF2B5EF4-FFF2-40B4-BE49-F238E27FC236}">
              <a16:creationId xmlns:a16="http://schemas.microsoft.com/office/drawing/2014/main" id="{63F3B740-3991-4270-985B-624B38DD8F58}"/>
            </a:ext>
          </a:extLst>
        </xdr:cNvPr>
        <xdr:cNvSpPr>
          <a:spLocks noChangeAspect="1" noChangeArrowheads="1"/>
        </xdr:cNvSpPr>
      </xdr:nvSpPr>
      <xdr:spPr bwMode="auto">
        <a:xfrm>
          <a:off x="292417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067"/>
    <xdr:sp macro="" textlink="">
      <xdr:nvSpPr>
        <xdr:cNvPr id="59" name="AutoShape 1">
          <a:extLst>
            <a:ext uri="{FF2B5EF4-FFF2-40B4-BE49-F238E27FC236}">
              <a16:creationId xmlns:a16="http://schemas.microsoft.com/office/drawing/2014/main" id="{B49E0F66-303B-45C7-8C2E-F37794586FFE}"/>
            </a:ext>
          </a:extLst>
        </xdr:cNvPr>
        <xdr:cNvSpPr>
          <a:spLocks noChangeAspect="1" noChangeArrowheads="1"/>
        </xdr:cNvSpPr>
      </xdr:nvSpPr>
      <xdr:spPr bwMode="auto">
        <a:xfrm>
          <a:off x="292417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89</xdr:row>
      <xdr:rowOff>0</xdr:rowOff>
    </xdr:from>
    <xdr:ext cx="304800" cy="304067"/>
    <xdr:sp macro="" textlink="">
      <xdr:nvSpPr>
        <xdr:cNvPr id="60" name="AutoShape 1">
          <a:extLst>
            <a:ext uri="{FF2B5EF4-FFF2-40B4-BE49-F238E27FC236}">
              <a16:creationId xmlns:a16="http://schemas.microsoft.com/office/drawing/2014/main" id="{B83DA2C7-62A4-4430-B174-03A1B60D7105}"/>
            </a:ext>
          </a:extLst>
        </xdr:cNvPr>
        <xdr:cNvSpPr>
          <a:spLocks noChangeAspect="1" noChangeArrowheads="1"/>
        </xdr:cNvSpPr>
      </xdr:nvSpPr>
      <xdr:spPr bwMode="auto">
        <a:xfrm>
          <a:off x="356235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89</xdr:row>
      <xdr:rowOff>0</xdr:rowOff>
    </xdr:from>
    <xdr:ext cx="304800" cy="304067"/>
    <xdr:sp macro="" textlink="">
      <xdr:nvSpPr>
        <xdr:cNvPr id="61" name="AutoShape 1">
          <a:extLst>
            <a:ext uri="{FF2B5EF4-FFF2-40B4-BE49-F238E27FC236}">
              <a16:creationId xmlns:a16="http://schemas.microsoft.com/office/drawing/2014/main" id="{87D2F359-9146-4B65-A2A9-225477258826}"/>
            </a:ext>
          </a:extLst>
        </xdr:cNvPr>
        <xdr:cNvSpPr>
          <a:spLocks noChangeAspect="1" noChangeArrowheads="1"/>
        </xdr:cNvSpPr>
      </xdr:nvSpPr>
      <xdr:spPr bwMode="auto">
        <a:xfrm>
          <a:off x="356235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90</xdr:row>
      <xdr:rowOff>0</xdr:rowOff>
    </xdr:from>
    <xdr:ext cx="304800" cy="304067"/>
    <xdr:sp macro="" textlink="">
      <xdr:nvSpPr>
        <xdr:cNvPr id="62" name="AutoShape 1">
          <a:extLst>
            <a:ext uri="{FF2B5EF4-FFF2-40B4-BE49-F238E27FC236}">
              <a16:creationId xmlns:a16="http://schemas.microsoft.com/office/drawing/2014/main" id="{649F2B2D-6B35-4631-A233-443D1E9B2C94}"/>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90</xdr:row>
      <xdr:rowOff>0</xdr:rowOff>
    </xdr:from>
    <xdr:ext cx="304800" cy="304067"/>
    <xdr:sp macro="" textlink="">
      <xdr:nvSpPr>
        <xdr:cNvPr id="63" name="AutoShape 1">
          <a:extLst>
            <a:ext uri="{FF2B5EF4-FFF2-40B4-BE49-F238E27FC236}">
              <a16:creationId xmlns:a16="http://schemas.microsoft.com/office/drawing/2014/main" id="{A792A81E-B01D-453E-BE3F-B307D66E5036}"/>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90</xdr:row>
      <xdr:rowOff>0</xdr:rowOff>
    </xdr:from>
    <xdr:ext cx="304800" cy="304067"/>
    <xdr:sp macro="" textlink="">
      <xdr:nvSpPr>
        <xdr:cNvPr id="64" name="AutoShape 1">
          <a:extLst>
            <a:ext uri="{FF2B5EF4-FFF2-40B4-BE49-F238E27FC236}">
              <a16:creationId xmlns:a16="http://schemas.microsoft.com/office/drawing/2014/main" id="{FD2896E1-8733-472E-B37B-023F23A1E851}"/>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90</xdr:row>
      <xdr:rowOff>0</xdr:rowOff>
    </xdr:from>
    <xdr:ext cx="304800" cy="304067"/>
    <xdr:sp macro="" textlink="">
      <xdr:nvSpPr>
        <xdr:cNvPr id="65" name="AutoShape 1">
          <a:extLst>
            <a:ext uri="{FF2B5EF4-FFF2-40B4-BE49-F238E27FC236}">
              <a16:creationId xmlns:a16="http://schemas.microsoft.com/office/drawing/2014/main" id="{F2F0E52E-2F97-4191-BFAB-44A316A65772}"/>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91</xdr:row>
      <xdr:rowOff>0</xdr:rowOff>
    </xdr:from>
    <xdr:ext cx="304800" cy="304067"/>
    <xdr:sp macro="" textlink="">
      <xdr:nvSpPr>
        <xdr:cNvPr id="66" name="AutoShape 1">
          <a:extLst>
            <a:ext uri="{FF2B5EF4-FFF2-40B4-BE49-F238E27FC236}">
              <a16:creationId xmlns:a16="http://schemas.microsoft.com/office/drawing/2014/main" id="{DCCFB5C4-3802-4A4E-91E1-3A7297148540}"/>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91</xdr:row>
      <xdr:rowOff>0</xdr:rowOff>
    </xdr:from>
    <xdr:ext cx="304800" cy="304067"/>
    <xdr:sp macro="" textlink="">
      <xdr:nvSpPr>
        <xdr:cNvPr id="67" name="AutoShape 1">
          <a:extLst>
            <a:ext uri="{FF2B5EF4-FFF2-40B4-BE49-F238E27FC236}">
              <a16:creationId xmlns:a16="http://schemas.microsoft.com/office/drawing/2014/main" id="{F636B774-5AE3-4730-BB61-0DE206CD61CD}"/>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91</xdr:row>
      <xdr:rowOff>0</xdr:rowOff>
    </xdr:from>
    <xdr:ext cx="304800" cy="304067"/>
    <xdr:sp macro="" textlink="">
      <xdr:nvSpPr>
        <xdr:cNvPr id="68" name="AutoShape 1">
          <a:extLst>
            <a:ext uri="{FF2B5EF4-FFF2-40B4-BE49-F238E27FC236}">
              <a16:creationId xmlns:a16="http://schemas.microsoft.com/office/drawing/2014/main" id="{AF81DB53-29CC-4D20-8FCC-3E28F837137F}"/>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91</xdr:row>
      <xdr:rowOff>0</xdr:rowOff>
    </xdr:from>
    <xdr:ext cx="304800" cy="304067"/>
    <xdr:sp macro="" textlink="">
      <xdr:nvSpPr>
        <xdr:cNvPr id="69" name="AutoShape 1">
          <a:extLst>
            <a:ext uri="{FF2B5EF4-FFF2-40B4-BE49-F238E27FC236}">
              <a16:creationId xmlns:a16="http://schemas.microsoft.com/office/drawing/2014/main" id="{6175B1A0-820A-457C-885F-90136248878E}"/>
            </a:ext>
          </a:extLst>
        </xdr:cNvPr>
        <xdr:cNvSpPr>
          <a:spLocks noChangeAspect="1" noChangeArrowheads="1"/>
        </xdr:cNvSpPr>
      </xdr:nvSpPr>
      <xdr:spPr bwMode="auto">
        <a:xfrm>
          <a:off x="356235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92</xdr:row>
      <xdr:rowOff>0</xdr:rowOff>
    </xdr:from>
    <xdr:ext cx="304800" cy="304067"/>
    <xdr:sp macro="" textlink="">
      <xdr:nvSpPr>
        <xdr:cNvPr id="70" name="AutoShape 1">
          <a:extLst>
            <a:ext uri="{FF2B5EF4-FFF2-40B4-BE49-F238E27FC236}">
              <a16:creationId xmlns:a16="http://schemas.microsoft.com/office/drawing/2014/main" id="{F8CE4F10-F0FE-4D6B-B1C3-367B873350E9}"/>
            </a:ext>
          </a:extLst>
        </xdr:cNvPr>
        <xdr:cNvSpPr>
          <a:spLocks noChangeAspect="1" noChangeArrowheads="1"/>
        </xdr:cNvSpPr>
      </xdr:nvSpPr>
      <xdr:spPr bwMode="auto">
        <a:xfrm>
          <a:off x="3562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92</xdr:row>
      <xdr:rowOff>0</xdr:rowOff>
    </xdr:from>
    <xdr:ext cx="304800" cy="304067"/>
    <xdr:sp macro="" textlink="">
      <xdr:nvSpPr>
        <xdr:cNvPr id="71" name="AutoShape 1">
          <a:extLst>
            <a:ext uri="{FF2B5EF4-FFF2-40B4-BE49-F238E27FC236}">
              <a16:creationId xmlns:a16="http://schemas.microsoft.com/office/drawing/2014/main" id="{E24AEF15-316E-4718-872F-AD282232B634}"/>
            </a:ext>
          </a:extLst>
        </xdr:cNvPr>
        <xdr:cNvSpPr>
          <a:spLocks noChangeAspect="1" noChangeArrowheads="1"/>
        </xdr:cNvSpPr>
      </xdr:nvSpPr>
      <xdr:spPr bwMode="auto">
        <a:xfrm>
          <a:off x="3562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92</xdr:row>
      <xdr:rowOff>0</xdr:rowOff>
    </xdr:from>
    <xdr:ext cx="304800" cy="304067"/>
    <xdr:sp macro="" textlink="">
      <xdr:nvSpPr>
        <xdr:cNvPr id="72" name="AutoShape 1">
          <a:extLst>
            <a:ext uri="{FF2B5EF4-FFF2-40B4-BE49-F238E27FC236}">
              <a16:creationId xmlns:a16="http://schemas.microsoft.com/office/drawing/2014/main" id="{9EC37DE1-F396-4EAF-95AB-EC62AF503D04}"/>
            </a:ext>
          </a:extLst>
        </xdr:cNvPr>
        <xdr:cNvSpPr>
          <a:spLocks noChangeAspect="1" noChangeArrowheads="1"/>
        </xdr:cNvSpPr>
      </xdr:nvSpPr>
      <xdr:spPr bwMode="auto">
        <a:xfrm>
          <a:off x="3562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92</xdr:row>
      <xdr:rowOff>0</xdr:rowOff>
    </xdr:from>
    <xdr:ext cx="304800" cy="304067"/>
    <xdr:sp macro="" textlink="">
      <xdr:nvSpPr>
        <xdr:cNvPr id="73" name="AutoShape 1">
          <a:extLst>
            <a:ext uri="{FF2B5EF4-FFF2-40B4-BE49-F238E27FC236}">
              <a16:creationId xmlns:a16="http://schemas.microsoft.com/office/drawing/2014/main" id="{433820D4-9B9F-40A2-AF03-D07416703157}"/>
            </a:ext>
          </a:extLst>
        </xdr:cNvPr>
        <xdr:cNvSpPr>
          <a:spLocks noChangeAspect="1" noChangeArrowheads="1"/>
        </xdr:cNvSpPr>
      </xdr:nvSpPr>
      <xdr:spPr bwMode="auto">
        <a:xfrm>
          <a:off x="356235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93</xdr:row>
      <xdr:rowOff>0</xdr:rowOff>
    </xdr:from>
    <xdr:ext cx="304800" cy="304067"/>
    <xdr:sp macro="" textlink="">
      <xdr:nvSpPr>
        <xdr:cNvPr id="74" name="AutoShape 1">
          <a:extLst>
            <a:ext uri="{FF2B5EF4-FFF2-40B4-BE49-F238E27FC236}">
              <a16:creationId xmlns:a16="http://schemas.microsoft.com/office/drawing/2014/main" id="{0DE00D21-ADDE-4383-9FD6-17E5570212F4}"/>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93</xdr:row>
      <xdr:rowOff>0</xdr:rowOff>
    </xdr:from>
    <xdr:ext cx="304800" cy="304067"/>
    <xdr:sp macro="" textlink="">
      <xdr:nvSpPr>
        <xdr:cNvPr id="75" name="AutoShape 1">
          <a:extLst>
            <a:ext uri="{FF2B5EF4-FFF2-40B4-BE49-F238E27FC236}">
              <a16:creationId xmlns:a16="http://schemas.microsoft.com/office/drawing/2014/main" id="{B7AA7092-BEFC-4289-ACB3-936EDC37B5CE}"/>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93</xdr:row>
      <xdr:rowOff>0</xdr:rowOff>
    </xdr:from>
    <xdr:ext cx="304800" cy="304067"/>
    <xdr:sp macro="" textlink="">
      <xdr:nvSpPr>
        <xdr:cNvPr id="76" name="AutoShape 1">
          <a:extLst>
            <a:ext uri="{FF2B5EF4-FFF2-40B4-BE49-F238E27FC236}">
              <a16:creationId xmlns:a16="http://schemas.microsoft.com/office/drawing/2014/main" id="{45D56C18-A5AD-4A9D-9509-E4E951BB6EAC}"/>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93</xdr:row>
      <xdr:rowOff>0</xdr:rowOff>
    </xdr:from>
    <xdr:ext cx="304800" cy="304067"/>
    <xdr:sp macro="" textlink="">
      <xdr:nvSpPr>
        <xdr:cNvPr id="77" name="AutoShape 1">
          <a:extLst>
            <a:ext uri="{FF2B5EF4-FFF2-40B4-BE49-F238E27FC236}">
              <a16:creationId xmlns:a16="http://schemas.microsoft.com/office/drawing/2014/main" id="{5A43DA2D-A283-40C7-87F1-5A661DA153DA}"/>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78" name="AutoShape 1">
          <a:extLst>
            <a:ext uri="{FF2B5EF4-FFF2-40B4-BE49-F238E27FC236}">
              <a16:creationId xmlns:a16="http://schemas.microsoft.com/office/drawing/2014/main" id="{E231BBFB-AD12-41D3-B7F6-AC8C9455A081}"/>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79" name="AutoShape 1">
          <a:extLst>
            <a:ext uri="{FF2B5EF4-FFF2-40B4-BE49-F238E27FC236}">
              <a16:creationId xmlns:a16="http://schemas.microsoft.com/office/drawing/2014/main" id="{6B25C50A-8C87-4F89-8FB0-98992F80530D}"/>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80" name="AutoShape 1">
          <a:extLst>
            <a:ext uri="{FF2B5EF4-FFF2-40B4-BE49-F238E27FC236}">
              <a16:creationId xmlns:a16="http://schemas.microsoft.com/office/drawing/2014/main" id="{001BDE54-14CF-458A-B1B1-8E1DC2987C4F}"/>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81" name="AutoShape 1">
          <a:extLst>
            <a:ext uri="{FF2B5EF4-FFF2-40B4-BE49-F238E27FC236}">
              <a16:creationId xmlns:a16="http://schemas.microsoft.com/office/drawing/2014/main" id="{8A3EC789-4842-4514-8B4C-B243B90903CB}"/>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82" name="AutoShape 1">
          <a:extLst>
            <a:ext uri="{FF2B5EF4-FFF2-40B4-BE49-F238E27FC236}">
              <a16:creationId xmlns:a16="http://schemas.microsoft.com/office/drawing/2014/main" id="{923CC762-4107-4FF8-9E2F-8690E28C206D}"/>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83" name="AutoShape 1">
          <a:extLst>
            <a:ext uri="{FF2B5EF4-FFF2-40B4-BE49-F238E27FC236}">
              <a16:creationId xmlns:a16="http://schemas.microsoft.com/office/drawing/2014/main" id="{92686D6E-04D3-436C-8450-F8E4CB945166}"/>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84" name="AutoShape 1">
          <a:extLst>
            <a:ext uri="{FF2B5EF4-FFF2-40B4-BE49-F238E27FC236}">
              <a16:creationId xmlns:a16="http://schemas.microsoft.com/office/drawing/2014/main" id="{CF8A8BFB-604A-4292-98DB-A5858D79EB61}"/>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85" name="AutoShape 1">
          <a:extLst>
            <a:ext uri="{FF2B5EF4-FFF2-40B4-BE49-F238E27FC236}">
              <a16:creationId xmlns:a16="http://schemas.microsoft.com/office/drawing/2014/main" id="{18E57696-B7B1-488A-857D-1350EE189D54}"/>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86" name="AutoShape 1">
          <a:extLst>
            <a:ext uri="{FF2B5EF4-FFF2-40B4-BE49-F238E27FC236}">
              <a16:creationId xmlns:a16="http://schemas.microsoft.com/office/drawing/2014/main" id="{E570397E-2C23-46D2-8B0C-56633E526B60}"/>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87" name="AutoShape 1">
          <a:extLst>
            <a:ext uri="{FF2B5EF4-FFF2-40B4-BE49-F238E27FC236}">
              <a16:creationId xmlns:a16="http://schemas.microsoft.com/office/drawing/2014/main" id="{C9822B7A-E80B-4D46-9075-29E8172622DC}"/>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88" name="AutoShape 1">
          <a:extLst>
            <a:ext uri="{FF2B5EF4-FFF2-40B4-BE49-F238E27FC236}">
              <a16:creationId xmlns:a16="http://schemas.microsoft.com/office/drawing/2014/main" id="{99F21F0E-B1E3-4DED-93E2-39F2636215E2}"/>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89" name="AutoShape 1">
          <a:extLst>
            <a:ext uri="{FF2B5EF4-FFF2-40B4-BE49-F238E27FC236}">
              <a16:creationId xmlns:a16="http://schemas.microsoft.com/office/drawing/2014/main" id="{CDE1DDB8-FFC9-4675-ADA4-20A1F85D7699}"/>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304067"/>
    <xdr:sp macro="" textlink="">
      <xdr:nvSpPr>
        <xdr:cNvPr id="90" name="AutoShape 1">
          <a:extLst>
            <a:ext uri="{FF2B5EF4-FFF2-40B4-BE49-F238E27FC236}">
              <a16:creationId xmlns:a16="http://schemas.microsoft.com/office/drawing/2014/main" id="{D988FA0D-C36E-42AF-83B4-4F10D0785F2C}"/>
            </a:ext>
          </a:extLst>
        </xdr:cNvPr>
        <xdr:cNvSpPr>
          <a:spLocks noChangeAspect="1" noChangeArrowheads="1"/>
        </xdr:cNvSpPr>
      </xdr:nvSpPr>
      <xdr:spPr bwMode="auto">
        <a:xfrm>
          <a:off x="356235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304067"/>
    <xdr:sp macro="" textlink="">
      <xdr:nvSpPr>
        <xdr:cNvPr id="91" name="AutoShape 1">
          <a:extLst>
            <a:ext uri="{FF2B5EF4-FFF2-40B4-BE49-F238E27FC236}">
              <a16:creationId xmlns:a16="http://schemas.microsoft.com/office/drawing/2014/main" id="{BCB76514-CCD3-49F4-A932-5E3AAEC41489}"/>
            </a:ext>
          </a:extLst>
        </xdr:cNvPr>
        <xdr:cNvSpPr>
          <a:spLocks noChangeAspect="1" noChangeArrowheads="1"/>
        </xdr:cNvSpPr>
      </xdr:nvSpPr>
      <xdr:spPr bwMode="auto">
        <a:xfrm>
          <a:off x="356235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304800" cy="304067"/>
    <xdr:sp macro="" textlink="">
      <xdr:nvSpPr>
        <xdr:cNvPr id="92" name="AutoShape 1">
          <a:extLst>
            <a:ext uri="{FF2B5EF4-FFF2-40B4-BE49-F238E27FC236}">
              <a16:creationId xmlns:a16="http://schemas.microsoft.com/office/drawing/2014/main" id="{7B12088E-1CA5-4247-8388-ABA751DD00E1}"/>
            </a:ext>
          </a:extLst>
        </xdr:cNvPr>
        <xdr:cNvSpPr>
          <a:spLocks noChangeAspect="1" noChangeArrowheads="1"/>
        </xdr:cNvSpPr>
      </xdr:nvSpPr>
      <xdr:spPr bwMode="auto">
        <a:xfrm>
          <a:off x="420052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304800" cy="304067"/>
    <xdr:sp macro="" textlink="">
      <xdr:nvSpPr>
        <xdr:cNvPr id="93" name="AutoShape 1">
          <a:extLst>
            <a:ext uri="{FF2B5EF4-FFF2-40B4-BE49-F238E27FC236}">
              <a16:creationId xmlns:a16="http://schemas.microsoft.com/office/drawing/2014/main" id="{9FA564FA-482A-4AC3-A2EC-97B742E7FEAF}"/>
            </a:ext>
          </a:extLst>
        </xdr:cNvPr>
        <xdr:cNvSpPr>
          <a:spLocks noChangeAspect="1" noChangeArrowheads="1"/>
        </xdr:cNvSpPr>
      </xdr:nvSpPr>
      <xdr:spPr bwMode="auto">
        <a:xfrm>
          <a:off x="420052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94" name="AutoShape 1">
          <a:extLst>
            <a:ext uri="{FF2B5EF4-FFF2-40B4-BE49-F238E27FC236}">
              <a16:creationId xmlns:a16="http://schemas.microsoft.com/office/drawing/2014/main" id="{81381003-8724-4847-9F87-E740A33C3580}"/>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95" name="AutoShape 1">
          <a:extLst>
            <a:ext uri="{FF2B5EF4-FFF2-40B4-BE49-F238E27FC236}">
              <a16:creationId xmlns:a16="http://schemas.microsoft.com/office/drawing/2014/main" id="{21774D4C-5527-4976-9FA7-E8445B4721B1}"/>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96" name="AutoShape 1">
          <a:extLst>
            <a:ext uri="{FF2B5EF4-FFF2-40B4-BE49-F238E27FC236}">
              <a16:creationId xmlns:a16="http://schemas.microsoft.com/office/drawing/2014/main" id="{F99C3BBF-30EE-476C-8C4E-204A8A7EEC50}"/>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97" name="AutoShape 1">
          <a:extLst>
            <a:ext uri="{FF2B5EF4-FFF2-40B4-BE49-F238E27FC236}">
              <a16:creationId xmlns:a16="http://schemas.microsoft.com/office/drawing/2014/main" id="{F5F7C1A4-E879-40DD-8E3D-A3A4FF4A8ED6}"/>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91</xdr:row>
      <xdr:rowOff>0</xdr:rowOff>
    </xdr:from>
    <xdr:ext cx="304800" cy="304067"/>
    <xdr:sp macro="" textlink="">
      <xdr:nvSpPr>
        <xdr:cNvPr id="98" name="AutoShape 1">
          <a:extLst>
            <a:ext uri="{FF2B5EF4-FFF2-40B4-BE49-F238E27FC236}">
              <a16:creationId xmlns:a16="http://schemas.microsoft.com/office/drawing/2014/main" id="{779AAD3F-F589-48E8-B758-19E91F741579}"/>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91</xdr:row>
      <xdr:rowOff>0</xdr:rowOff>
    </xdr:from>
    <xdr:ext cx="304800" cy="304067"/>
    <xdr:sp macro="" textlink="">
      <xdr:nvSpPr>
        <xdr:cNvPr id="99" name="AutoShape 1">
          <a:extLst>
            <a:ext uri="{FF2B5EF4-FFF2-40B4-BE49-F238E27FC236}">
              <a16:creationId xmlns:a16="http://schemas.microsoft.com/office/drawing/2014/main" id="{5565D56E-762B-49A6-A3FC-614063DC4060}"/>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91</xdr:row>
      <xdr:rowOff>0</xdr:rowOff>
    </xdr:from>
    <xdr:ext cx="304800" cy="304067"/>
    <xdr:sp macro="" textlink="">
      <xdr:nvSpPr>
        <xdr:cNvPr id="100" name="AutoShape 1">
          <a:extLst>
            <a:ext uri="{FF2B5EF4-FFF2-40B4-BE49-F238E27FC236}">
              <a16:creationId xmlns:a16="http://schemas.microsoft.com/office/drawing/2014/main" id="{C23930FA-97B1-48D9-B7E1-257D6BB74CD4}"/>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91</xdr:row>
      <xdr:rowOff>0</xdr:rowOff>
    </xdr:from>
    <xdr:ext cx="304800" cy="304067"/>
    <xdr:sp macro="" textlink="">
      <xdr:nvSpPr>
        <xdr:cNvPr id="101" name="AutoShape 1">
          <a:extLst>
            <a:ext uri="{FF2B5EF4-FFF2-40B4-BE49-F238E27FC236}">
              <a16:creationId xmlns:a16="http://schemas.microsoft.com/office/drawing/2014/main" id="{F677D570-FD93-4A19-8B46-854F2D11D4F3}"/>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92</xdr:row>
      <xdr:rowOff>0</xdr:rowOff>
    </xdr:from>
    <xdr:ext cx="304800" cy="304067"/>
    <xdr:sp macro="" textlink="">
      <xdr:nvSpPr>
        <xdr:cNvPr id="102" name="AutoShape 1">
          <a:extLst>
            <a:ext uri="{FF2B5EF4-FFF2-40B4-BE49-F238E27FC236}">
              <a16:creationId xmlns:a16="http://schemas.microsoft.com/office/drawing/2014/main" id="{C4FC4F3C-1FAC-4F12-9997-FCDC900F7063}"/>
            </a:ext>
          </a:extLst>
        </xdr:cNvPr>
        <xdr:cNvSpPr>
          <a:spLocks noChangeAspect="1" noChangeArrowheads="1"/>
        </xdr:cNvSpPr>
      </xdr:nvSpPr>
      <xdr:spPr bwMode="auto">
        <a:xfrm>
          <a:off x="420052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92</xdr:row>
      <xdr:rowOff>0</xdr:rowOff>
    </xdr:from>
    <xdr:ext cx="304800" cy="304067"/>
    <xdr:sp macro="" textlink="">
      <xdr:nvSpPr>
        <xdr:cNvPr id="103" name="AutoShape 1">
          <a:extLst>
            <a:ext uri="{FF2B5EF4-FFF2-40B4-BE49-F238E27FC236}">
              <a16:creationId xmlns:a16="http://schemas.microsoft.com/office/drawing/2014/main" id="{824B3FBA-1346-452F-BF53-7FC75030323D}"/>
            </a:ext>
          </a:extLst>
        </xdr:cNvPr>
        <xdr:cNvSpPr>
          <a:spLocks noChangeAspect="1" noChangeArrowheads="1"/>
        </xdr:cNvSpPr>
      </xdr:nvSpPr>
      <xdr:spPr bwMode="auto">
        <a:xfrm>
          <a:off x="420052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92</xdr:row>
      <xdr:rowOff>0</xdr:rowOff>
    </xdr:from>
    <xdr:ext cx="304800" cy="304067"/>
    <xdr:sp macro="" textlink="">
      <xdr:nvSpPr>
        <xdr:cNvPr id="104" name="AutoShape 1">
          <a:extLst>
            <a:ext uri="{FF2B5EF4-FFF2-40B4-BE49-F238E27FC236}">
              <a16:creationId xmlns:a16="http://schemas.microsoft.com/office/drawing/2014/main" id="{70B65DC0-D750-4537-B40A-BC6B7DD9656A}"/>
            </a:ext>
          </a:extLst>
        </xdr:cNvPr>
        <xdr:cNvSpPr>
          <a:spLocks noChangeAspect="1" noChangeArrowheads="1"/>
        </xdr:cNvSpPr>
      </xdr:nvSpPr>
      <xdr:spPr bwMode="auto">
        <a:xfrm>
          <a:off x="420052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92</xdr:row>
      <xdr:rowOff>0</xdr:rowOff>
    </xdr:from>
    <xdr:ext cx="304800" cy="304067"/>
    <xdr:sp macro="" textlink="">
      <xdr:nvSpPr>
        <xdr:cNvPr id="105" name="AutoShape 1">
          <a:extLst>
            <a:ext uri="{FF2B5EF4-FFF2-40B4-BE49-F238E27FC236}">
              <a16:creationId xmlns:a16="http://schemas.microsoft.com/office/drawing/2014/main" id="{FC0FD800-6A82-4EC0-946B-9D2B929A6EAE}"/>
            </a:ext>
          </a:extLst>
        </xdr:cNvPr>
        <xdr:cNvSpPr>
          <a:spLocks noChangeAspect="1" noChangeArrowheads="1"/>
        </xdr:cNvSpPr>
      </xdr:nvSpPr>
      <xdr:spPr bwMode="auto">
        <a:xfrm>
          <a:off x="4200525"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4067"/>
    <xdr:sp macro="" textlink="">
      <xdr:nvSpPr>
        <xdr:cNvPr id="106" name="AutoShape 1">
          <a:extLst>
            <a:ext uri="{FF2B5EF4-FFF2-40B4-BE49-F238E27FC236}">
              <a16:creationId xmlns:a16="http://schemas.microsoft.com/office/drawing/2014/main" id="{508815E0-8193-4629-B733-A695AFC18350}"/>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4067"/>
    <xdr:sp macro="" textlink="">
      <xdr:nvSpPr>
        <xdr:cNvPr id="107" name="AutoShape 1">
          <a:extLst>
            <a:ext uri="{FF2B5EF4-FFF2-40B4-BE49-F238E27FC236}">
              <a16:creationId xmlns:a16="http://schemas.microsoft.com/office/drawing/2014/main" id="{70B1D281-E161-4C7B-998C-B9E3A1D9A40C}"/>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4067"/>
    <xdr:sp macro="" textlink="">
      <xdr:nvSpPr>
        <xdr:cNvPr id="108" name="AutoShape 1">
          <a:extLst>
            <a:ext uri="{FF2B5EF4-FFF2-40B4-BE49-F238E27FC236}">
              <a16:creationId xmlns:a16="http://schemas.microsoft.com/office/drawing/2014/main" id="{9A17343A-3BF0-4E0F-A7E5-916963026D12}"/>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4067"/>
    <xdr:sp macro="" textlink="">
      <xdr:nvSpPr>
        <xdr:cNvPr id="109" name="AutoShape 1">
          <a:extLst>
            <a:ext uri="{FF2B5EF4-FFF2-40B4-BE49-F238E27FC236}">
              <a16:creationId xmlns:a16="http://schemas.microsoft.com/office/drawing/2014/main" id="{69DEF276-1E1F-4261-B7E5-053381546B09}"/>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110" name="AutoShape 1">
          <a:extLst>
            <a:ext uri="{FF2B5EF4-FFF2-40B4-BE49-F238E27FC236}">
              <a16:creationId xmlns:a16="http://schemas.microsoft.com/office/drawing/2014/main" id="{1024E459-5E71-4176-B51B-B963A6C4681E}"/>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111" name="AutoShape 1">
          <a:extLst>
            <a:ext uri="{FF2B5EF4-FFF2-40B4-BE49-F238E27FC236}">
              <a16:creationId xmlns:a16="http://schemas.microsoft.com/office/drawing/2014/main" id="{07E0F17A-D01D-4015-8040-A377407648C3}"/>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112" name="AutoShape 1">
          <a:extLst>
            <a:ext uri="{FF2B5EF4-FFF2-40B4-BE49-F238E27FC236}">
              <a16:creationId xmlns:a16="http://schemas.microsoft.com/office/drawing/2014/main" id="{ADBC132A-AC9F-4657-BE9C-DA4184CB28C2}"/>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113" name="AutoShape 1">
          <a:extLst>
            <a:ext uri="{FF2B5EF4-FFF2-40B4-BE49-F238E27FC236}">
              <a16:creationId xmlns:a16="http://schemas.microsoft.com/office/drawing/2014/main" id="{04FBEA2A-F30D-4B4E-992D-43766380F722}"/>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114" name="AutoShape 1">
          <a:extLst>
            <a:ext uri="{FF2B5EF4-FFF2-40B4-BE49-F238E27FC236}">
              <a16:creationId xmlns:a16="http://schemas.microsoft.com/office/drawing/2014/main" id="{320F4D0C-094A-4EDB-A9A0-131FE485D3B6}"/>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115" name="AutoShape 1">
          <a:extLst>
            <a:ext uri="{FF2B5EF4-FFF2-40B4-BE49-F238E27FC236}">
              <a16:creationId xmlns:a16="http://schemas.microsoft.com/office/drawing/2014/main" id="{CAAC94A4-8A50-499D-AFB1-AB2EFDCCF586}"/>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116" name="AutoShape 1">
          <a:extLst>
            <a:ext uri="{FF2B5EF4-FFF2-40B4-BE49-F238E27FC236}">
              <a16:creationId xmlns:a16="http://schemas.microsoft.com/office/drawing/2014/main" id="{E193A233-909F-4308-9E60-89F2C1AA47F8}"/>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117" name="AutoShape 1">
          <a:extLst>
            <a:ext uri="{FF2B5EF4-FFF2-40B4-BE49-F238E27FC236}">
              <a16:creationId xmlns:a16="http://schemas.microsoft.com/office/drawing/2014/main" id="{386941FB-FB0F-4F4C-BE1A-7371AA80CD68}"/>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118" name="AutoShape 1">
          <a:extLst>
            <a:ext uri="{FF2B5EF4-FFF2-40B4-BE49-F238E27FC236}">
              <a16:creationId xmlns:a16="http://schemas.microsoft.com/office/drawing/2014/main" id="{E1E1AB95-4E17-48A0-8AD1-238B78277C80}"/>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119" name="AutoShape 1">
          <a:extLst>
            <a:ext uri="{FF2B5EF4-FFF2-40B4-BE49-F238E27FC236}">
              <a16:creationId xmlns:a16="http://schemas.microsoft.com/office/drawing/2014/main" id="{153F9CC0-33C8-47BE-B31F-7866406806A3}"/>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120" name="AutoShape 1">
          <a:extLst>
            <a:ext uri="{FF2B5EF4-FFF2-40B4-BE49-F238E27FC236}">
              <a16:creationId xmlns:a16="http://schemas.microsoft.com/office/drawing/2014/main" id="{B19C6F53-641B-497F-B23A-EEA59A100C93}"/>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121" name="AutoShape 1">
          <a:extLst>
            <a:ext uri="{FF2B5EF4-FFF2-40B4-BE49-F238E27FC236}">
              <a16:creationId xmlns:a16="http://schemas.microsoft.com/office/drawing/2014/main" id="{98E626D8-3C3F-469A-A5A7-EFC717C6BA29}"/>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98</xdr:row>
      <xdr:rowOff>0</xdr:rowOff>
    </xdr:from>
    <xdr:ext cx="304800" cy="304067"/>
    <xdr:sp macro="" textlink="">
      <xdr:nvSpPr>
        <xdr:cNvPr id="122" name="AutoShape 1">
          <a:extLst>
            <a:ext uri="{FF2B5EF4-FFF2-40B4-BE49-F238E27FC236}">
              <a16:creationId xmlns:a16="http://schemas.microsoft.com/office/drawing/2014/main" id="{530B2957-83E4-40D0-9E6E-E57665478C91}"/>
            </a:ext>
          </a:extLst>
        </xdr:cNvPr>
        <xdr:cNvSpPr>
          <a:spLocks noChangeAspect="1" noChangeArrowheads="1"/>
        </xdr:cNvSpPr>
      </xdr:nvSpPr>
      <xdr:spPr bwMode="auto">
        <a:xfrm>
          <a:off x="4200525"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98</xdr:row>
      <xdr:rowOff>0</xdr:rowOff>
    </xdr:from>
    <xdr:ext cx="304800" cy="304067"/>
    <xdr:sp macro="" textlink="">
      <xdr:nvSpPr>
        <xdr:cNvPr id="123" name="AutoShape 1">
          <a:extLst>
            <a:ext uri="{FF2B5EF4-FFF2-40B4-BE49-F238E27FC236}">
              <a16:creationId xmlns:a16="http://schemas.microsoft.com/office/drawing/2014/main" id="{57DFAD35-BEAF-4D6C-B03E-5D5F4499F7A3}"/>
            </a:ext>
          </a:extLst>
        </xdr:cNvPr>
        <xdr:cNvSpPr>
          <a:spLocks noChangeAspect="1" noChangeArrowheads="1"/>
        </xdr:cNvSpPr>
      </xdr:nvSpPr>
      <xdr:spPr bwMode="auto">
        <a:xfrm>
          <a:off x="4200525"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304800" cy="304067"/>
    <xdr:sp macro="" textlink="">
      <xdr:nvSpPr>
        <xdr:cNvPr id="124" name="AutoShape 1">
          <a:extLst>
            <a:ext uri="{FF2B5EF4-FFF2-40B4-BE49-F238E27FC236}">
              <a16:creationId xmlns:a16="http://schemas.microsoft.com/office/drawing/2014/main" id="{2FA76AAE-3AD7-4755-9489-9EFFADE49D2A}"/>
            </a:ext>
          </a:extLst>
        </xdr:cNvPr>
        <xdr:cNvSpPr>
          <a:spLocks noChangeAspect="1" noChangeArrowheads="1"/>
        </xdr:cNvSpPr>
      </xdr:nvSpPr>
      <xdr:spPr bwMode="auto">
        <a:xfrm>
          <a:off x="420052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304800" cy="304067"/>
    <xdr:sp macro="" textlink="">
      <xdr:nvSpPr>
        <xdr:cNvPr id="125" name="AutoShape 1">
          <a:extLst>
            <a:ext uri="{FF2B5EF4-FFF2-40B4-BE49-F238E27FC236}">
              <a16:creationId xmlns:a16="http://schemas.microsoft.com/office/drawing/2014/main" id="{15F36E8C-4379-48F9-B9AB-B0228CF5D52E}"/>
            </a:ext>
          </a:extLst>
        </xdr:cNvPr>
        <xdr:cNvSpPr>
          <a:spLocks noChangeAspect="1" noChangeArrowheads="1"/>
        </xdr:cNvSpPr>
      </xdr:nvSpPr>
      <xdr:spPr bwMode="auto">
        <a:xfrm>
          <a:off x="420052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304800" cy="304067"/>
    <xdr:sp macro="" textlink="">
      <xdr:nvSpPr>
        <xdr:cNvPr id="126" name="AutoShape 1">
          <a:extLst>
            <a:ext uri="{FF2B5EF4-FFF2-40B4-BE49-F238E27FC236}">
              <a16:creationId xmlns:a16="http://schemas.microsoft.com/office/drawing/2014/main" id="{E0CB95F5-2569-4C06-88AA-AE8F3898905E}"/>
            </a:ext>
          </a:extLst>
        </xdr:cNvPr>
        <xdr:cNvSpPr>
          <a:spLocks noChangeAspect="1" noChangeArrowheads="1"/>
        </xdr:cNvSpPr>
      </xdr:nvSpPr>
      <xdr:spPr bwMode="auto">
        <a:xfrm>
          <a:off x="420052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304800" cy="304067"/>
    <xdr:sp macro="" textlink="">
      <xdr:nvSpPr>
        <xdr:cNvPr id="127" name="AutoShape 1">
          <a:extLst>
            <a:ext uri="{FF2B5EF4-FFF2-40B4-BE49-F238E27FC236}">
              <a16:creationId xmlns:a16="http://schemas.microsoft.com/office/drawing/2014/main" id="{05307B4E-85BA-41BC-A4A9-D6327F937763}"/>
            </a:ext>
          </a:extLst>
        </xdr:cNvPr>
        <xdr:cNvSpPr>
          <a:spLocks noChangeAspect="1" noChangeArrowheads="1"/>
        </xdr:cNvSpPr>
      </xdr:nvSpPr>
      <xdr:spPr bwMode="auto">
        <a:xfrm>
          <a:off x="4200525"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128" name="AutoShape 1">
          <a:extLst>
            <a:ext uri="{FF2B5EF4-FFF2-40B4-BE49-F238E27FC236}">
              <a16:creationId xmlns:a16="http://schemas.microsoft.com/office/drawing/2014/main" id="{1E616CCD-26A3-44B3-8C60-615550E85074}"/>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129" name="AutoShape 1">
          <a:extLst>
            <a:ext uri="{FF2B5EF4-FFF2-40B4-BE49-F238E27FC236}">
              <a16:creationId xmlns:a16="http://schemas.microsoft.com/office/drawing/2014/main" id="{12D88F2F-7779-4F4D-A700-4A7F20CB8775}"/>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130" name="AutoShape 1">
          <a:extLst>
            <a:ext uri="{FF2B5EF4-FFF2-40B4-BE49-F238E27FC236}">
              <a16:creationId xmlns:a16="http://schemas.microsoft.com/office/drawing/2014/main" id="{AF1F3654-5A5F-45D0-8C6C-3C26577B76BE}"/>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4067"/>
    <xdr:sp macro="" textlink="">
      <xdr:nvSpPr>
        <xdr:cNvPr id="131" name="AutoShape 1">
          <a:extLst>
            <a:ext uri="{FF2B5EF4-FFF2-40B4-BE49-F238E27FC236}">
              <a16:creationId xmlns:a16="http://schemas.microsoft.com/office/drawing/2014/main" id="{FAC4C866-45AC-4911-9A3D-5096F07F7891}"/>
            </a:ext>
          </a:extLst>
        </xdr:cNvPr>
        <xdr:cNvSpPr>
          <a:spLocks noChangeAspect="1" noChangeArrowheads="1"/>
        </xdr:cNvSpPr>
      </xdr:nvSpPr>
      <xdr:spPr bwMode="auto">
        <a:xfrm>
          <a:off x="4200525"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4067"/>
    <xdr:sp macro="" textlink="">
      <xdr:nvSpPr>
        <xdr:cNvPr id="132" name="AutoShape 1">
          <a:extLst>
            <a:ext uri="{FF2B5EF4-FFF2-40B4-BE49-F238E27FC236}">
              <a16:creationId xmlns:a16="http://schemas.microsoft.com/office/drawing/2014/main" id="{84E595EB-2EAB-48F4-A1F8-91C53ADEA85D}"/>
            </a:ext>
          </a:extLst>
        </xdr:cNvPr>
        <xdr:cNvSpPr>
          <a:spLocks noChangeAspect="1" noChangeArrowheads="1"/>
        </xdr:cNvSpPr>
      </xdr:nvSpPr>
      <xdr:spPr bwMode="auto">
        <a:xfrm>
          <a:off x="4838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4067"/>
    <xdr:sp macro="" textlink="">
      <xdr:nvSpPr>
        <xdr:cNvPr id="133" name="AutoShape 1">
          <a:extLst>
            <a:ext uri="{FF2B5EF4-FFF2-40B4-BE49-F238E27FC236}">
              <a16:creationId xmlns:a16="http://schemas.microsoft.com/office/drawing/2014/main" id="{0B6F786F-27B3-49EF-AC6F-A084AED963AA}"/>
            </a:ext>
          </a:extLst>
        </xdr:cNvPr>
        <xdr:cNvSpPr>
          <a:spLocks noChangeAspect="1" noChangeArrowheads="1"/>
        </xdr:cNvSpPr>
      </xdr:nvSpPr>
      <xdr:spPr bwMode="auto">
        <a:xfrm>
          <a:off x="4838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34" name="AutoShape 1">
          <a:extLst>
            <a:ext uri="{FF2B5EF4-FFF2-40B4-BE49-F238E27FC236}">
              <a16:creationId xmlns:a16="http://schemas.microsoft.com/office/drawing/2014/main" id="{35ACB5E8-0748-4E87-8C7E-236596A7E04D}"/>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35" name="AutoShape 1">
          <a:extLst>
            <a:ext uri="{FF2B5EF4-FFF2-40B4-BE49-F238E27FC236}">
              <a16:creationId xmlns:a16="http://schemas.microsoft.com/office/drawing/2014/main" id="{E07B0E61-28B2-478B-A3D0-94A9225C9572}"/>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36" name="AutoShape 1">
          <a:extLst>
            <a:ext uri="{FF2B5EF4-FFF2-40B4-BE49-F238E27FC236}">
              <a16:creationId xmlns:a16="http://schemas.microsoft.com/office/drawing/2014/main" id="{58BB2B76-E328-449A-A64C-6F22174CD50E}"/>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37" name="AutoShape 1">
          <a:extLst>
            <a:ext uri="{FF2B5EF4-FFF2-40B4-BE49-F238E27FC236}">
              <a16:creationId xmlns:a16="http://schemas.microsoft.com/office/drawing/2014/main" id="{26651A1A-B68F-493F-B0BC-E34F9F45A8B7}"/>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4067"/>
    <xdr:sp macro="" textlink="">
      <xdr:nvSpPr>
        <xdr:cNvPr id="138" name="AutoShape 1">
          <a:extLst>
            <a:ext uri="{FF2B5EF4-FFF2-40B4-BE49-F238E27FC236}">
              <a16:creationId xmlns:a16="http://schemas.microsoft.com/office/drawing/2014/main" id="{6EB35F68-1DBE-4AF9-82E2-7CD85FBD8C64}"/>
            </a:ext>
          </a:extLst>
        </xdr:cNvPr>
        <xdr:cNvSpPr>
          <a:spLocks noChangeAspect="1" noChangeArrowheads="1"/>
        </xdr:cNvSpPr>
      </xdr:nvSpPr>
      <xdr:spPr bwMode="auto">
        <a:xfrm>
          <a:off x="4838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4067"/>
    <xdr:sp macro="" textlink="">
      <xdr:nvSpPr>
        <xdr:cNvPr id="139" name="AutoShape 1">
          <a:extLst>
            <a:ext uri="{FF2B5EF4-FFF2-40B4-BE49-F238E27FC236}">
              <a16:creationId xmlns:a16="http://schemas.microsoft.com/office/drawing/2014/main" id="{4443108D-8C2F-4157-94C9-7453C9EDFA40}"/>
            </a:ext>
          </a:extLst>
        </xdr:cNvPr>
        <xdr:cNvSpPr>
          <a:spLocks noChangeAspect="1" noChangeArrowheads="1"/>
        </xdr:cNvSpPr>
      </xdr:nvSpPr>
      <xdr:spPr bwMode="auto">
        <a:xfrm>
          <a:off x="4838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4067"/>
    <xdr:sp macro="" textlink="">
      <xdr:nvSpPr>
        <xdr:cNvPr id="140" name="AutoShape 1">
          <a:extLst>
            <a:ext uri="{FF2B5EF4-FFF2-40B4-BE49-F238E27FC236}">
              <a16:creationId xmlns:a16="http://schemas.microsoft.com/office/drawing/2014/main" id="{325B99A8-5C87-45F3-93FA-D175243FC7D6}"/>
            </a:ext>
          </a:extLst>
        </xdr:cNvPr>
        <xdr:cNvSpPr>
          <a:spLocks noChangeAspect="1" noChangeArrowheads="1"/>
        </xdr:cNvSpPr>
      </xdr:nvSpPr>
      <xdr:spPr bwMode="auto">
        <a:xfrm>
          <a:off x="4838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4067"/>
    <xdr:sp macro="" textlink="">
      <xdr:nvSpPr>
        <xdr:cNvPr id="141" name="AutoShape 1">
          <a:extLst>
            <a:ext uri="{FF2B5EF4-FFF2-40B4-BE49-F238E27FC236}">
              <a16:creationId xmlns:a16="http://schemas.microsoft.com/office/drawing/2014/main" id="{7D492DFA-9FB9-4C72-83AF-0F31EB81C278}"/>
            </a:ext>
          </a:extLst>
        </xdr:cNvPr>
        <xdr:cNvSpPr>
          <a:spLocks noChangeAspect="1" noChangeArrowheads="1"/>
        </xdr:cNvSpPr>
      </xdr:nvSpPr>
      <xdr:spPr bwMode="auto">
        <a:xfrm>
          <a:off x="4838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42" name="AutoShape 1">
          <a:extLst>
            <a:ext uri="{FF2B5EF4-FFF2-40B4-BE49-F238E27FC236}">
              <a16:creationId xmlns:a16="http://schemas.microsoft.com/office/drawing/2014/main" id="{15B1E245-4D23-4B00-98A3-6B2FB04791FC}"/>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43" name="AutoShape 1">
          <a:extLst>
            <a:ext uri="{FF2B5EF4-FFF2-40B4-BE49-F238E27FC236}">
              <a16:creationId xmlns:a16="http://schemas.microsoft.com/office/drawing/2014/main" id="{15D1B360-5B65-4F04-A316-5B510CD9438C}"/>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90</xdr:row>
      <xdr:rowOff>0</xdr:rowOff>
    </xdr:from>
    <xdr:ext cx="304800" cy="304067"/>
    <xdr:sp macro="" textlink="">
      <xdr:nvSpPr>
        <xdr:cNvPr id="144" name="AutoShape 1">
          <a:extLst>
            <a:ext uri="{FF2B5EF4-FFF2-40B4-BE49-F238E27FC236}">
              <a16:creationId xmlns:a16="http://schemas.microsoft.com/office/drawing/2014/main" id="{7A57EAE9-CEC4-4C90-A7F7-8BBE5E0A23E2}"/>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89</xdr:row>
      <xdr:rowOff>0</xdr:rowOff>
    </xdr:from>
    <xdr:ext cx="304800" cy="304067"/>
    <xdr:sp macro="" textlink="">
      <xdr:nvSpPr>
        <xdr:cNvPr id="145" name="AutoShape 1">
          <a:extLst>
            <a:ext uri="{FF2B5EF4-FFF2-40B4-BE49-F238E27FC236}">
              <a16:creationId xmlns:a16="http://schemas.microsoft.com/office/drawing/2014/main" id="{3814C2EE-4DF6-48D0-88BE-B56C6E50F43C}"/>
            </a:ext>
          </a:extLst>
        </xdr:cNvPr>
        <xdr:cNvSpPr>
          <a:spLocks noChangeAspect="1" noChangeArrowheads="1"/>
        </xdr:cNvSpPr>
      </xdr:nvSpPr>
      <xdr:spPr bwMode="auto">
        <a:xfrm>
          <a:off x="5448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89</xdr:row>
      <xdr:rowOff>0</xdr:rowOff>
    </xdr:from>
    <xdr:ext cx="304800" cy="304067"/>
    <xdr:sp macro="" textlink="">
      <xdr:nvSpPr>
        <xdr:cNvPr id="146" name="AutoShape 1">
          <a:extLst>
            <a:ext uri="{FF2B5EF4-FFF2-40B4-BE49-F238E27FC236}">
              <a16:creationId xmlns:a16="http://schemas.microsoft.com/office/drawing/2014/main" id="{92A96D96-7BF1-4C50-9CA4-34529AB3B4E1}"/>
            </a:ext>
          </a:extLst>
        </xdr:cNvPr>
        <xdr:cNvSpPr>
          <a:spLocks noChangeAspect="1" noChangeArrowheads="1"/>
        </xdr:cNvSpPr>
      </xdr:nvSpPr>
      <xdr:spPr bwMode="auto">
        <a:xfrm>
          <a:off x="5448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47" name="AutoShape 1">
          <a:extLst>
            <a:ext uri="{FF2B5EF4-FFF2-40B4-BE49-F238E27FC236}">
              <a16:creationId xmlns:a16="http://schemas.microsoft.com/office/drawing/2014/main" id="{D5236628-6B4F-47C4-8040-6786B6C43937}"/>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48" name="AutoShape 1">
          <a:extLst>
            <a:ext uri="{FF2B5EF4-FFF2-40B4-BE49-F238E27FC236}">
              <a16:creationId xmlns:a16="http://schemas.microsoft.com/office/drawing/2014/main" id="{E52D51DB-0E32-4F98-8B6E-EFAA85B0C67F}"/>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49" name="AutoShape 1">
          <a:extLst>
            <a:ext uri="{FF2B5EF4-FFF2-40B4-BE49-F238E27FC236}">
              <a16:creationId xmlns:a16="http://schemas.microsoft.com/office/drawing/2014/main" id="{7FE7AD97-2D17-4D0C-BB5B-AD4085F14757}"/>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50" name="AutoShape 1">
          <a:extLst>
            <a:ext uri="{FF2B5EF4-FFF2-40B4-BE49-F238E27FC236}">
              <a16:creationId xmlns:a16="http://schemas.microsoft.com/office/drawing/2014/main" id="{4BD57DCC-9E41-4C1F-8B7F-3FE8478E41AD}"/>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89</xdr:row>
      <xdr:rowOff>0</xdr:rowOff>
    </xdr:from>
    <xdr:ext cx="304800" cy="304067"/>
    <xdr:sp macro="" textlink="">
      <xdr:nvSpPr>
        <xdr:cNvPr id="151" name="AutoShape 1">
          <a:extLst>
            <a:ext uri="{FF2B5EF4-FFF2-40B4-BE49-F238E27FC236}">
              <a16:creationId xmlns:a16="http://schemas.microsoft.com/office/drawing/2014/main" id="{76DD6CE9-DCB1-432E-B9CA-43B1233C51DB}"/>
            </a:ext>
          </a:extLst>
        </xdr:cNvPr>
        <xdr:cNvSpPr>
          <a:spLocks noChangeAspect="1" noChangeArrowheads="1"/>
        </xdr:cNvSpPr>
      </xdr:nvSpPr>
      <xdr:spPr bwMode="auto">
        <a:xfrm>
          <a:off x="5448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89</xdr:row>
      <xdr:rowOff>0</xdr:rowOff>
    </xdr:from>
    <xdr:ext cx="304800" cy="304067"/>
    <xdr:sp macro="" textlink="">
      <xdr:nvSpPr>
        <xdr:cNvPr id="152" name="AutoShape 1">
          <a:extLst>
            <a:ext uri="{FF2B5EF4-FFF2-40B4-BE49-F238E27FC236}">
              <a16:creationId xmlns:a16="http://schemas.microsoft.com/office/drawing/2014/main" id="{2E8E0654-4346-4832-A8BF-798A5696F3CA}"/>
            </a:ext>
          </a:extLst>
        </xdr:cNvPr>
        <xdr:cNvSpPr>
          <a:spLocks noChangeAspect="1" noChangeArrowheads="1"/>
        </xdr:cNvSpPr>
      </xdr:nvSpPr>
      <xdr:spPr bwMode="auto">
        <a:xfrm>
          <a:off x="5448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89</xdr:row>
      <xdr:rowOff>0</xdr:rowOff>
    </xdr:from>
    <xdr:ext cx="304800" cy="304067"/>
    <xdr:sp macro="" textlink="">
      <xdr:nvSpPr>
        <xdr:cNvPr id="153" name="AutoShape 1">
          <a:extLst>
            <a:ext uri="{FF2B5EF4-FFF2-40B4-BE49-F238E27FC236}">
              <a16:creationId xmlns:a16="http://schemas.microsoft.com/office/drawing/2014/main" id="{795C49CC-A463-4662-9CD3-96FE7073BBEC}"/>
            </a:ext>
          </a:extLst>
        </xdr:cNvPr>
        <xdr:cNvSpPr>
          <a:spLocks noChangeAspect="1" noChangeArrowheads="1"/>
        </xdr:cNvSpPr>
      </xdr:nvSpPr>
      <xdr:spPr bwMode="auto">
        <a:xfrm>
          <a:off x="5448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89</xdr:row>
      <xdr:rowOff>0</xdr:rowOff>
    </xdr:from>
    <xdr:ext cx="304800" cy="304067"/>
    <xdr:sp macro="" textlink="">
      <xdr:nvSpPr>
        <xdr:cNvPr id="154" name="AutoShape 1">
          <a:extLst>
            <a:ext uri="{FF2B5EF4-FFF2-40B4-BE49-F238E27FC236}">
              <a16:creationId xmlns:a16="http://schemas.microsoft.com/office/drawing/2014/main" id="{0C8653CE-98A8-4E9D-AFD0-71E9BDC99341}"/>
            </a:ext>
          </a:extLst>
        </xdr:cNvPr>
        <xdr:cNvSpPr>
          <a:spLocks noChangeAspect="1" noChangeArrowheads="1"/>
        </xdr:cNvSpPr>
      </xdr:nvSpPr>
      <xdr:spPr bwMode="auto">
        <a:xfrm>
          <a:off x="5448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55" name="AutoShape 1">
          <a:extLst>
            <a:ext uri="{FF2B5EF4-FFF2-40B4-BE49-F238E27FC236}">
              <a16:creationId xmlns:a16="http://schemas.microsoft.com/office/drawing/2014/main" id="{C16A4B01-0B3A-4CD4-8EC3-358B7C4E0EE8}"/>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56" name="AutoShape 1">
          <a:extLst>
            <a:ext uri="{FF2B5EF4-FFF2-40B4-BE49-F238E27FC236}">
              <a16:creationId xmlns:a16="http://schemas.microsoft.com/office/drawing/2014/main" id="{7478DBFC-6511-41B5-BCE1-27512CDB461C}"/>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57" name="AutoShape 1">
          <a:extLst>
            <a:ext uri="{FF2B5EF4-FFF2-40B4-BE49-F238E27FC236}">
              <a16:creationId xmlns:a16="http://schemas.microsoft.com/office/drawing/2014/main" id="{98EC9D63-13DA-4781-9067-ED0F9927C5C8}"/>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90</xdr:row>
      <xdr:rowOff>0</xdr:rowOff>
    </xdr:from>
    <xdr:ext cx="304800" cy="304067"/>
    <xdr:sp macro="" textlink="">
      <xdr:nvSpPr>
        <xdr:cNvPr id="158" name="AutoShape 1">
          <a:extLst>
            <a:ext uri="{FF2B5EF4-FFF2-40B4-BE49-F238E27FC236}">
              <a16:creationId xmlns:a16="http://schemas.microsoft.com/office/drawing/2014/main" id="{F1B521D4-D95D-42EB-9C90-9695C9FC54CC}"/>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91</xdr:row>
      <xdr:rowOff>0</xdr:rowOff>
    </xdr:from>
    <xdr:ext cx="304800" cy="304067"/>
    <xdr:sp macro="" textlink="">
      <xdr:nvSpPr>
        <xdr:cNvPr id="159" name="AutoShape 1">
          <a:extLst>
            <a:ext uri="{FF2B5EF4-FFF2-40B4-BE49-F238E27FC236}">
              <a16:creationId xmlns:a16="http://schemas.microsoft.com/office/drawing/2014/main" id="{CB71EE0B-6551-4247-85F6-7AC339770A5A}"/>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91</xdr:row>
      <xdr:rowOff>0</xdr:rowOff>
    </xdr:from>
    <xdr:ext cx="304800" cy="304067"/>
    <xdr:sp macro="" textlink="">
      <xdr:nvSpPr>
        <xdr:cNvPr id="160" name="AutoShape 1">
          <a:extLst>
            <a:ext uri="{FF2B5EF4-FFF2-40B4-BE49-F238E27FC236}">
              <a16:creationId xmlns:a16="http://schemas.microsoft.com/office/drawing/2014/main" id="{B7376AEE-F852-4780-9FE9-62EDFFE01DEA}"/>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91</xdr:row>
      <xdr:rowOff>0</xdr:rowOff>
    </xdr:from>
    <xdr:ext cx="304800" cy="304067"/>
    <xdr:sp macro="" textlink="">
      <xdr:nvSpPr>
        <xdr:cNvPr id="161" name="AutoShape 1">
          <a:extLst>
            <a:ext uri="{FF2B5EF4-FFF2-40B4-BE49-F238E27FC236}">
              <a16:creationId xmlns:a16="http://schemas.microsoft.com/office/drawing/2014/main" id="{7B5E9A9E-300B-4DBB-954E-0AA444C51F29}"/>
            </a:ext>
          </a:extLst>
        </xdr:cNvPr>
        <xdr:cNvSpPr>
          <a:spLocks noChangeAspect="1" noChangeArrowheads="1"/>
        </xdr:cNvSpPr>
      </xdr:nvSpPr>
      <xdr:spPr bwMode="auto">
        <a:xfrm>
          <a:off x="4838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92</xdr:row>
      <xdr:rowOff>0</xdr:rowOff>
    </xdr:from>
    <xdr:ext cx="304800" cy="304067"/>
    <xdr:sp macro="" textlink="">
      <xdr:nvSpPr>
        <xdr:cNvPr id="162" name="AutoShape 1">
          <a:extLst>
            <a:ext uri="{FF2B5EF4-FFF2-40B4-BE49-F238E27FC236}">
              <a16:creationId xmlns:a16="http://schemas.microsoft.com/office/drawing/2014/main" id="{607DE3C3-1DEF-4C7D-A402-C2870F331518}"/>
            </a:ext>
          </a:extLst>
        </xdr:cNvPr>
        <xdr:cNvSpPr>
          <a:spLocks noChangeAspect="1" noChangeArrowheads="1"/>
        </xdr:cNvSpPr>
      </xdr:nvSpPr>
      <xdr:spPr bwMode="auto">
        <a:xfrm>
          <a:off x="483870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92</xdr:row>
      <xdr:rowOff>0</xdr:rowOff>
    </xdr:from>
    <xdr:ext cx="304800" cy="304067"/>
    <xdr:sp macro="" textlink="">
      <xdr:nvSpPr>
        <xdr:cNvPr id="163" name="AutoShape 1">
          <a:extLst>
            <a:ext uri="{FF2B5EF4-FFF2-40B4-BE49-F238E27FC236}">
              <a16:creationId xmlns:a16="http://schemas.microsoft.com/office/drawing/2014/main" id="{5779BE9F-EDD7-44E1-8B7C-0805EF0ADD88}"/>
            </a:ext>
          </a:extLst>
        </xdr:cNvPr>
        <xdr:cNvSpPr>
          <a:spLocks noChangeAspect="1" noChangeArrowheads="1"/>
        </xdr:cNvSpPr>
      </xdr:nvSpPr>
      <xdr:spPr bwMode="auto">
        <a:xfrm>
          <a:off x="483870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93</xdr:row>
      <xdr:rowOff>0</xdr:rowOff>
    </xdr:from>
    <xdr:ext cx="304800" cy="304067"/>
    <xdr:sp macro="" textlink="">
      <xdr:nvSpPr>
        <xdr:cNvPr id="164" name="AutoShape 1">
          <a:extLst>
            <a:ext uri="{FF2B5EF4-FFF2-40B4-BE49-F238E27FC236}">
              <a16:creationId xmlns:a16="http://schemas.microsoft.com/office/drawing/2014/main" id="{B754FCCD-8FBC-46A1-9A44-BD07AD4CF223}"/>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93</xdr:row>
      <xdr:rowOff>0</xdr:rowOff>
    </xdr:from>
    <xdr:ext cx="304800" cy="304067"/>
    <xdr:sp macro="" textlink="">
      <xdr:nvSpPr>
        <xdr:cNvPr id="165" name="AutoShape 1">
          <a:extLst>
            <a:ext uri="{FF2B5EF4-FFF2-40B4-BE49-F238E27FC236}">
              <a16:creationId xmlns:a16="http://schemas.microsoft.com/office/drawing/2014/main" id="{C2F0F1B6-B942-4DA5-AA12-2B5FCB693638}"/>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93</xdr:row>
      <xdr:rowOff>0</xdr:rowOff>
    </xdr:from>
    <xdr:ext cx="304800" cy="304067"/>
    <xdr:sp macro="" textlink="">
      <xdr:nvSpPr>
        <xdr:cNvPr id="166" name="AutoShape 1">
          <a:extLst>
            <a:ext uri="{FF2B5EF4-FFF2-40B4-BE49-F238E27FC236}">
              <a16:creationId xmlns:a16="http://schemas.microsoft.com/office/drawing/2014/main" id="{18C994A0-C8D7-4705-BC52-02B984FDA298}"/>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93</xdr:row>
      <xdr:rowOff>0</xdr:rowOff>
    </xdr:from>
    <xdr:ext cx="304800" cy="304067"/>
    <xdr:sp macro="" textlink="">
      <xdr:nvSpPr>
        <xdr:cNvPr id="167" name="AutoShape 1">
          <a:extLst>
            <a:ext uri="{FF2B5EF4-FFF2-40B4-BE49-F238E27FC236}">
              <a16:creationId xmlns:a16="http://schemas.microsoft.com/office/drawing/2014/main" id="{EA05049A-2DF3-4CEE-B0D3-071EC1B82C66}"/>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94</xdr:row>
      <xdr:rowOff>0</xdr:rowOff>
    </xdr:from>
    <xdr:ext cx="304800" cy="304067"/>
    <xdr:sp macro="" textlink="">
      <xdr:nvSpPr>
        <xdr:cNvPr id="168" name="AutoShape 1">
          <a:extLst>
            <a:ext uri="{FF2B5EF4-FFF2-40B4-BE49-F238E27FC236}">
              <a16:creationId xmlns:a16="http://schemas.microsoft.com/office/drawing/2014/main" id="{EC36F6FE-AC5D-4F3D-9C02-D9C0F381295E}"/>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94</xdr:row>
      <xdr:rowOff>0</xdr:rowOff>
    </xdr:from>
    <xdr:ext cx="304800" cy="304067"/>
    <xdr:sp macro="" textlink="">
      <xdr:nvSpPr>
        <xdr:cNvPr id="169" name="AutoShape 1">
          <a:extLst>
            <a:ext uri="{FF2B5EF4-FFF2-40B4-BE49-F238E27FC236}">
              <a16:creationId xmlns:a16="http://schemas.microsoft.com/office/drawing/2014/main" id="{6AA0570D-A09C-4A81-9C7F-1D138D7B7A67}"/>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94</xdr:row>
      <xdr:rowOff>0</xdr:rowOff>
    </xdr:from>
    <xdr:ext cx="304800" cy="304067"/>
    <xdr:sp macro="" textlink="">
      <xdr:nvSpPr>
        <xdr:cNvPr id="170" name="AutoShape 1">
          <a:extLst>
            <a:ext uri="{FF2B5EF4-FFF2-40B4-BE49-F238E27FC236}">
              <a16:creationId xmlns:a16="http://schemas.microsoft.com/office/drawing/2014/main" id="{FEC68EC5-EAC2-49CA-A760-6942E2E8FFD4}"/>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94</xdr:row>
      <xdr:rowOff>0</xdr:rowOff>
    </xdr:from>
    <xdr:ext cx="304800" cy="304067"/>
    <xdr:sp macro="" textlink="">
      <xdr:nvSpPr>
        <xdr:cNvPr id="171" name="AutoShape 1">
          <a:extLst>
            <a:ext uri="{FF2B5EF4-FFF2-40B4-BE49-F238E27FC236}">
              <a16:creationId xmlns:a16="http://schemas.microsoft.com/office/drawing/2014/main" id="{4C506C3D-1029-46D7-9870-128CD87AE4F4}"/>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72" name="AutoShape 1">
          <a:extLst>
            <a:ext uri="{FF2B5EF4-FFF2-40B4-BE49-F238E27FC236}">
              <a16:creationId xmlns:a16="http://schemas.microsoft.com/office/drawing/2014/main" id="{9F7B519C-CE5E-4F8A-ADF8-24ED072F8063}"/>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73" name="AutoShape 1">
          <a:extLst>
            <a:ext uri="{FF2B5EF4-FFF2-40B4-BE49-F238E27FC236}">
              <a16:creationId xmlns:a16="http://schemas.microsoft.com/office/drawing/2014/main" id="{32631F14-BA3A-43F8-9271-DF57370EDA47}"/>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74" name="AutoShape 1">
          <a:extLst>
            <a:ext uri="{FF2B5EF4-FFF2-40B4-BE49-F238E27FC236}">
              <a16:creationId xmlns:a16="http://schemas.microsoft.com/office/drawing/2014/main" id="{E25E0620-ECEC-42EC-9C99-45AB704B71A8}"/>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75" name="AutoShape 1">
          <a:extLst>
            <a:ext uri="{FF2B5EF4-FFF2-40B4-BE49-F238E27FC236}">
              <a16:creationId xmlns:a16="http://schemas.microsoft.com/office/drawing/2014/main" id="{E5F04A9B-129A-4661-A51A-DAC1A986A992}"/>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91</xdr:row>
      <xdr:rowOff>0</xdr:rowOff>
    </xdr:from>
    <xdr:ext cx="304800" cy="304067"/>
    <xdr:sp macro="" textlink="">
      <xdr:nvSpPr>
        <xdr:cNvPr id="176" name="AutoShape 1">
          <a:extLst>
            <a:ext uri="{FF2B5EF4-FFF2-40B4-BE49-F238E27FC236}">
              <a16:creationId xmlns:a16="http://schemas.microsoft.com/office/drawing/2014/main" id="{F9039882-7349-4242-AF16-45D982058E27}"/>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91</xdr:row>
      <xdr:rowOff>0</xdr:rowOff>
    </xdr:from>
    <xdr:ext cx="304800" cy="304067"/>
    <xdr:sp macro="" textlink="">
      <xdr:nvSpPr>
        <xdr:cNvPr id="177" name="AutoShape 1">
          <a:extLst>
            <a:ext uri="{FF2B5EF4-FFF2-40B4-BE49-F238E27FC236}">
              <a16:creationId xmlns:a16="http://schemas.microsoft.com/office/drawing/2014/main" id="{F04D25F8-542E-41E6-97B8-5235BDA821CC}"/>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91</xdr:row>
      <xdr:rowOff>0</xdr:rowOff>
    </xdr:from>
    <xdr:ext cx="304800" cy="304067"/>
    <xdr:sp macro="" textlink="">
      <xdr:nvSpPr>
        <xdr:cNvPr id="178" name="AutoShape 1">
          <a:extLst>
            <a:ext uri="{FF2B5EF4-FFF2-40B4-BE49-F238E27FC236}">
              <a16:creationId xmlns:a16="http://schemas.microsoft.com/office/drawing/2014/main" id="{182C37BA-8B2F-416C-A735-2197D3CFABBF}"/>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91</xdr:row>
      <xdr:rowOff>0</xdr:rowOff>
    </xdr:from>
    <xdr:ext cx="304800" cy="304067"/>
    <xdr:sp macro="" textlink="">
      <xdr:nvSpPr>
        <xdr:cNvPr id="179" name="AutoShape 1">
          <a:extLst>
            <a:ext uri="{FF2B5EF4-FFF2-40B4-BE49-F238E27FC236}">
              <a16:creationId xmlns:a16="http://schemas.microsoft.com/office/drawing/2014/main" id="{4836ED7A-1A50-4374-B9EF-F322680D20F3}"/>
            </a:ext>
          </a:extLst>
        </xdr:cNvPr>
        <xdr:cNvSpPr>
          <a:spLocks noChangeAspect="1" noChangeArrowheads="1"/>
        </xdr:cNvSpPr>
      </xdr:nvSpPr>
      <xdr:spPr bwMode="auto">
        <a:xfrm>
          <a:off x="5448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92</xdr:row>
      <xdr:rowOff>0</xdr:rowOff>
    </xdr:from>
    <xdr:ext cx="304800" cy="304067"/>
    <xdr:sp macro="" textlink="">
      <xdr:nvSpPr>
        <xdr:cNvPr id="180" name="AutoShape 1">
          <a:extLst>
            <a:ext uri="{FF2B5EF4-FFF2-40B4-BE49-F238E27FC236}">
              <a16:creationId xmlns:a16="http://schemas.microsoft.com/office/drawing/2014/main" id="{1ABFFB00-899D-4A48-BA8B-741134AC7EB0}"/>
            </a:ext>
          </a:extLst>
        </xdr:cNvPr>
        <xdr:cNvSpPr>
          <a:spLocks noChangeAspect="1" noChangeArrowheads="1"/>
        </xdr:cNvSpPr>
      </xdr:nvSpPr>
      <xdr:spPr bwMode="auto">
        <a:xfrm>
          <a:off x="544830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92</xdr:row>
      <xdr:rowOff>0</xdr:rowOff>
    </xdr:from>
    <xdr:ext cx="304800" cy="304067"/>
    <xdr:sp macro="" textlink="">
      <xdr:nvSpPr>
        <xdr:cNvPr id="181" name="AutoShape 1">
          <a:extLst>
            <a:ext uri="{FF2B5EF4-FFF2-40B4-BE49-F238E27FC236}">
              <a16:creationId xmlns:a16="http://schemas.microsoft.com/office/drawing/2014/main" id="{1E4664DB-1418-44A3-99FC-DF1EF9720B9C}"/>
            </a:ext>
          </a:extLst>
        </xdr:cNvPr>
        <xdr:cNvSpPr>
          <a:spLocks noChangeAspect="1" noChangeArrowheads="1"/>
        </xdr:cNvSpPr>
      </xdr:nvSpPr>
      <xdr:spPr bwMode="auto">
        <a:xfrm>
          <a:off x="544830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92</xdr:row>
      <xdr:rowOff>0</xdr:rowOff>
    </xdr:from>
    <xdr:ext cx="304800" cy="304067"/>
    <xdr:sp macro="" textlink="">
      <xdr:nvSpPr>
        <xdr:cNvPr id="182" name="AutoShape 1">
          <a:extLst>
            <a:ext uri="{FF2B5EF4-FFF2-40B4-BE49-F238E27FC236}">
              <a16:creationId xmlns:a16="http://schemas.microsoft.com/office/drawing/2014/main" id="{A446CBF0-68F3-4F57-8637-4DE6A4FCFE35}"/>
            </a:ext>
          </a:extLst>
        </xdr:cNvPr>
        <xdr:cNvSpPr>
          <a:spLocks noChangeAspect="1" noChangeArrowheads="1"/>
        </xdr:cNvSpPr>
      </xdr:nvSpPr>
      <xdr:spPr bwMode="auto">
        <a:xfrm>
          <a:off x="544830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92</xdr:row>
      <xdr:rowOff>0</xdr:rowOff>
    </xdr:from>
    <xdr:ext cx="304800" cy="304067"/>
    <xdr:sp macro="" textlink="">
      <xdr:nvSpPr>
        <xdr:cNvPr id="183" name="AutoShape 1">
          <a:extLst>
            <a:ext uri="{FF2B5EF4-FFF2-40B4-BE49-F238E27FC236}">
              <a16:creationId xmlns:a16="http://schemas.microsoft.com/office/drawing/2014/main" id="{A6FD25EA-2872-423C-862E-18E9727F50FD}"/>
            </a:ext>
          </a:extLst>
        </xdr:cNvPr>
        <xdr:cNvSpPr>
          <a:spLocks noChangeAspect="1" noChangeArrowheads="1"/>
        </xdr:cNvSpPr>
      </xdr:nvSpPr>
      <xdr:spPr bwMode="auto">
        <a:xfrm>
          <a:off x="5448300" y="12773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304067"/>
    <xdr:sp macro="" textlink="">
      <xdr:nvSpPr>
        <xdr:cNvPr id="184" name="AutoShape 1">
          <a:extLst>
            <a:ext uri="{FF2B5EF4-FFF2-40B4-BE49-F238E27FC236}">
              <a16:creationId xmlns:a16="http://schemas.microsoft.com/office/drawing/2014/main" id="{3A4897AE-103D-4969-BF16-7519FF531C3B}"/>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304067"/>
    <xdr:sp macro="" textlink="">
      <xdr:nvSpPr>
        <xdr:cNvPr id="185" name="AutoShape 1">
          <a:extLst>
            <a:ext uri="{FF2B5EF4-FFF2-40B4-BE49-F238E27FC236}">
              <a16:creationId xmlns:a16="http://schemas.microsoft.com/office/drawing/2014/main" id="{8EC57E9A-AB97-474C-A848-9B172BF5FE94}"/>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304067"/>
    <xdr:sp macro="" textlink="">
      <xdr:nvSpPr>
        <xdr:cNvPr id="186" name="AutoShape 1">
          <a:extLst>
            <a:ext uri="{FF2B5EF4-FFF2-40B4-BE49-F238E27FC236}">
              <a16:creationId xmlns:a16="http://schemas.microsoft.com/office/drawing/2014/main" id="{6441BAEE-F768-4CC1-A9F4-9837159E17BB}"/>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304067"/>
    <xdr:sp macro="" textlink="">
      <xdr:nvSpPr>
        <xdr:cNvPr id="187" name="AutoShape 1">
          <a:extLst>
            <a:ext uri="{FF2B5EF4-FFF2-40B4-BE49-F238E27FC236}">
              <a16:creationId xmlns:a16="http://schemas.microsoft.com/office/drawing/2014/main" id="{E197FBDE-1332-4D7A-A512-49CB02784356}"/>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304067"/>
    <xdr:sp macro="" textlink="">
      <xdr:nvSpPr>
        <xdr:cNvPr id="188" name="AutoShape 1">
          <a:extLst>
            <a:ext uri="{FF2B5EF4-FFF2-40B4-BE49-F238E27FC236}">
              <a16:creationId xmlns:a16="http://schemas.microsoft.com/office/drawing/2014/main" id="{97CF26AB-1863-469B-8AE7-1E0016920B0F}"/>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304067"/>
    <xdr:sp macro="" textlink="">
      <xdr:nvSpPr>
        <xdr:cNvPr id="189" name="AutoShape 1">
          <a:extLst>
            <a:ext uri="{FF2B5EF4-FFF2-40B4-BE49-F238E27FC236}">
              <a16:creationId xmlns:a16="http://schemas.microsoft.com/office/drawing/2014/main" id="{96DABF0B-DDBE-4A47-8066-2A86BF9299BC}"/>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304067"/>
    <xdr:sp macro="" textlink="">
      <xdr:nvSpPr>
        <xdr:cNvPr id="190" name="AutoShape 1">
          <a:extLst>
            <a:ext uri="{FF2B5EF4-FFF2-40B4-BE49-F238E27FC236}">
              <a16:creationId xmlns:a16="http://schemas.microsoft.com/office/drawing/2014/main" id="{6E6DB486-2AE5-4DE1-9B77-F957BFCB4A6A}"/>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304067"/>
    <xdr:sp macro="" textlink="">
      <xdr:nvSpPr>
        <xdr:cNvPr id="191" name="AutoShape 1">
          <a:extLst>
            <a:ext uri="{FF2B5EF4-FFF2-40B4-BE49-F238E27FC236}">
              <a16:creationId xmlns:a16="http://schemas.microsoft.com/office/drawing/2014/main" id="{BCE31067-C2AC-4FE0-A087-EF0068F6D605}"/>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192" name="AutoShape 1">
          <a:extLst>
            <a:ext uri="{FF2B5EF4-FFF2-40B4-BE49-F238E27FC236}">
              <a16:creationId xmlns:a16="http://schemas.microsoft.com/office/drawing/2014/main" id="{0C3B00FA-83E7-48E2-BAB7-3A416B255D0B}"/>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193" name="AutoShape 1">
          <a:extLst>
            <a:ext uri="{FF2B5EF4-FFF2-40B4-BE49-F238E27FC236}">
              <a16:creationId xmlns:a16="http://schemas.microsoft.com/office/drawing/2014/main" id="{C5E759C3-C117-4E6E-A1A9-32FA0B9E4113}"/>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194" name="AutoShape 1">
          <a:extLst>
            <a:ext uri="{FF2B5EF4-FFF2-40B4-BE49-F238E27FC236}">
              <a16:creationId xmlns:a16="http://schemas.microsoft.com/office/drawing/2014/main" id="{CBB13D49-E97A-4200-B709-1FDA0AE452D4}"/>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195" name="AutoShape 1">
          <a:extLst>
            <a:ext uri="{FF2B5EF4-FFF2-40B4-BE49-F238E27FC236}">
              <a16:creationId xmlns:a16="http://schemas.microsoft.com/office/drawing/2014/main" id="{AE04752C-0FB4-49B3-9680-75C4EF5F25A5}"/>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96" name="AutoShape 1">
          <a:extLst>
            <a:ext uri="{FF2B5EF4-FFF2-40B4-BE49-F238E27FC236}">
              <a16:creationId xmlns:a16="http://schemas.microsoft.com/office/drawing/2014/main" id="{72D42B31-D92D-4F9B-AC2B-8032D1CF4C8A}"/>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97" name="AutoShape 1">
          <a:extLst>
            <a:ext uri="{FF2B5EF4-FFF2-40B4-BE49-F238E27FC236}">
              <a16:creationId xmlns:a16="http://schemas.microsoft.com/office/drawing/2014/main" id="{5F1AA7B2-63CD-468D-A8F9-05CA629CF3A0}"/>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98" name="AutoShape 1">
          <a:extLst>
            <a:ext uri="{FF2B5EF4-FFF2-40B4-BE49-F238E27FC236}">
              <a16:creationId xmlns:a16="http://schemas.microsoft.com/office/drawing/2014/main" id="{11E990B7-E8BA-4710-A6A9-AD282286A50B}"/>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304800" cy="304067"/>
    <xdr:sp macro="" textlink="">
      <xdr:nvSpPr>
        <xdr:cNvPr id="199" name="AutoShape 1">
          <a:extLst>
            <a:ext uri="{FF2B5EF4-FFF2-40B4-BE49-F238E27FC236}">
              <a16:creationId xmlns:a16="http://schemas.microsoft.com/office/drawing/2014/main" id="{9EF473BC-F1B5-4947-ACCA-FF044704F3FD}"/>
            </a:ext>
          </a:extLst>
        </xdr:cNvPr>
        <xdr:cNvSpPr>
          <a:spLocks noChangeAspect="1" noChangeArrowheads="1"/>
        </xdr:cNvSpPr>
      </xdr:nvSpPr>
      <xdr:spPr bwMode="auto">
        <a:xfrm>
          <a:off x="48387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00" name="AutoShape 1">
          <a:extLst>
            <a:ext uri="{FF2B5EF4-FFF2-40B4-BE49-F238E27FC236}">
              <a16:creationId xmlns:a16="http://schemas.microsoft.com/office/drawing/2014/main" id="{F1135765-35B3-4F36-8CDE-AC2C88B44CC7}"/>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01" name="AutoShape 1">
          <a:extLst>
            <a:ext uri="{FF2B5EF4-FFF2-40B4-BE49-F238E27FC236}">
              <a16:creationId xmlns:a16="http://schemas.microsoft.com/office/drawing/2014/main" id="{B120F253-D97D-4A3A-A12E-BE74102C39E3}"/>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02" name="AutoShape 1">
          <a:extLst>
            <a:ext uri="{FF2B5EF4-FFF2-40B4-BE49-F238E27FC236}">
              <a16:creationId xmlns:a16="http://schemas.microsoft.com/office/drawing/2014/main" id="{A4C6C041-7BE1-49F3-9E72-9E736D2B4DA2}"/>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03" name="AutoShape 1">
          <a:extLst>
            <a:ext uri="{FF2B5EF4-FFF2-40B4-BE49-F238E27FC236}">
              <a16:creationId xmlns:a16="http://schemas.microsoft.com/office/drawing/2014/main" id="{13830F1A-EE96-4B35-89DD-DC775F204E80}"/>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204" name="AutoShape 1">
          <a:extLst>
            <a:ext uri="{FF2B5EF4-FFF2-40B4-BE49-F238E27FC236}">
              <a16:creationId xmlns:a16="http://schemas.microsoft.com/office/drawing/2014/main" id="{6BE604B8-48FD-4AE2-AEF1-B380BD8C0476}"/>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205" name="AutoShape 1">
          <a:extLst>
            <a:ext uri="{FF2B5EF4-FFF2-40B4-BE49-F238E27FC236}">
              <a16:creationId xmlns:a16="http://schemas.microsoft.com/office/drawing/2014/main" id="{6D88095E-AF3E-4ACB-BBFB-EB12A4C1BCA3}"/>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304067"/>
    <xdr:sp macro="" textlink="">
      <xdr:nvSpPr>
        <xdr:cNvPr id="206" name="AutoShape 1">
          <a:extLst>
            <a:ext uri="{FF2B5EF4-FFF2-40B4-BE49-F238E27FC236}">
              <a16:creationId xmlns:a16="http://schemas.microsoft.com/office/drawing/2014/main" id="{81DC6C01-37C7-4E1E-B906-7C26D1E7C65B}"/>
            </a:ext>
          </a:extLst>
        </xdr:cNvPr>
        <xdr:cNvSpPr>
          <a:spLocks noChangeAspect="1" noChangeArrowheads="1"/>
        </xdr:cNvSpPr>
      </xdr:nvSpPr>
      <xdr:spPr bwMode="auto">
        <a:xfrm>
          <a:off x="544830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07" name="AutoShape 1">
          <a:extLst>
            <a:ext uri="{FF2B5EF4-FFF2-40B4-BE49-F238E27FC236}">
              <a16:creationId xmlns:a16="http://schemas.microsoft.com/office/drawing/2014/main" id="{667A3D32-25A5-4F99-82C9-1C76923D4C08}"/>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08" name="AutoShape 1">
          <a:extLst>
            <a:ext uri="{FF2B5EF4-FFF2-40B4-BE49-F238E27FC236}">
              <a16:creationId xmlns:a16="http://schemas.microsoft.com/office/drawing/2014/main" id="{360CAD35-2155-4980-B2A9-B65D4197CA32}"/>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09" name="AutoShape 1">
          <a:extLst>
            <a:ext uri="{FF2B5EF4-FFF2-40B4-BE49-F238E27FC236}">
              <a16:creationId xmlns:a16="http://schemas.microsoft.com/office/drawing/2014/main" id="{1217CA57-57E2-4733-A45A-44768B421E60}"/>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10" name="AutoShape 1">
          <a:extLst>
            <a:ext uri="{FF2B5EF4-FFF2-40B4-BE49-F238E27FC236}">
              <a16:creationId xmlns:a16="http://schemas.microsoft.com/office/drawing/2014/main" id="{EAD8822F-FEF1-4043-AFA0-C5EF5566F555}"/>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11" name="AutoShape 1">
          <a:extLst>
            <a:ext uri="{FF2B5EF4-FFF2-40B4-BE49-F238E27FC236}">
              <a16:creationId xmlns:a16="http://schemas.microsoft.com/office/drawing/2014/main" id="{F592D67E-A7BB-47EE-BF1B-77B6A4DA2169}"/>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12" name="AutoShape 1">
          <a:extLst>
            <a:ext uri="{FF2B5EF4-FFF2-40B4-BE49-F238E27FC236}">
              <a16:creationId xmlns:a16="http://schemas.microsoft.com/office/drawing/2014/main" id="{999F968D-2683-43AF-B4E1-2C78A0A3F09E}"/>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213" name="AutoShape 1">
          <a:extLst>
            <a:ext uri="{FF2B5EF4-FFF2-40B4-BE49-F238E27FC236}">
              <a16:creationId xmlns:a16="http://schemas.microsoft.com/office/drawing/2014/main" id="{640ED500-54E1-46A9-9387-1381265DD320}"/>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14" name="AutoShape 1">
          <a:extLst>
            <a:ext uri="{FF2B5EF4-FFF2-40B4-BE49-F238E27FC236}">
              <a16:creationId xmlns:a16="http://schemas.microsoft.com/office/drawing/2014/main" id="{94BF46D3-B305-42AB-8111-3FEE50389B2C}"/>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15" name="AutoShape 1">
          <a:extLst>
            <a:ext uri="{FF2B5EF4-FFF2-40B4-BE49-F238E27FC236}">
              <a16:creationId xmlns:a16="http://schemas.microsoft.com/office/drawing/2014/main" id="{B9BBE326-DCCE-4315-919C-7E37A1F8AA2C}"/>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16" name="AutoShape 1">
          <a:extLst>
            <a:ext uri="{FF2B5EF4-FFF2-40B4-BE49-F238E27FC236}">
              <a16:creationId xmlns:a16="http://schemas.microsoft.com/office/drawing/2014/main" id="{1D6412D2-00C1-4663-BECA-F2725D7071C6}"/>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17" name="AutoShape 1">
          <a:extLst>
            <a:ext uri="{FF2B5EF4-FFF2-40B4-BE49-F238E27FC236}">
              <a16:creationId xmlns:a16="http://schemas.microsoft.com/office/drawing/2014/main" id="{6729D29D-392A-483C-BE9A-B8B3FB9BE0E2}"/>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18" name="AutoShape 1">
          <a:extLst>
            <a:ext uri="{FF2B5EF4-FFF2-40B4-BE49-F238E27FC236}">
              <a16:creationId xmlns:a16="http://schemas.microsoft.com/office/drawing/2014/main" id="{2A9BADA7-7332-43E2-BD6A-F05DEFE2E41D}"/>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19" name="AutoShape 1">
          <a:extLst>
            <a:ext uri="{FF2B5EF4-FFF2-40B4-BE49-F238E27FC236}">
              <a16:creationId xmlns:a16="http://schemas.microsoft.com/office/drawing/2014/main" id="{60756C01-3B5D-4AE1-9576-EF782B3CEE95}"/>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20" name="AutoShape 1">
          <a:extLst>
            <a:ext uri="{FF2B5EF4-FFF2-40B4-BE49-F238E27FC236}">
              <a16:creationId xmlns:a16="http://schemas.microsoft.com/office/drawing/2014/main" id="{52946701-700E-4835-A28C-71DBA8B24462}"/>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304067"/>
    <xdr:sp macro="" textlink="">
      <xdr:nvSpPr>
        <xdr:cNvPr id="221" name="AutoShape 1">
          <a:extLst>
            <a:ext uri="{FF2B5EF4-FFF2-40B4-BE49-F238E27FC236}">
              <a16:creationId xmlns:a16="http://schemas.microsoft.com/office/drawing/2014/main" id="{7EE195C3-C84F-41EE-A22C-D74CC491FA6A}"/>
            </a:ext>
          </a:extLst>
        </xdr:cNvPr>
        <xdr:cNvSpPr>
          <a:spLocks noChangeAspect="1" noChangeArrowheads="1"/>
        </xdr:cNvSpPr>
      </xdr:nvSpPr>
      <xdr:spPr bwMode="auto">
        <a:xfrm>
          <a:off x="54483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22" name="AutoShape 1">
          <a:extLst>
            <a:ext uri="{FF2B5EF4-FFF2-40B4-BE49-F238E27FC236}">
              <a16:creationId xmlns:a16="http://schemas.microsoft.com/office/drawing/2014/main" id="{1F9D42C1-4D9D-443E-A9B4-485D0ABEE5E5}"/>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23" name="AutoShape 1">
          <a:extLst>
            <a:ext uri="{FF2B5EF4-FFF2-40B4-BE49-F238E27FC236}">
              <a16:creationId xmlns:a16="http://schemas.microsoft.com/office/drawing/2014/main" id="{E9F6C833-3F34-44B8-9D4D-CEB36428A1DE}"/>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24" name="AutoShape 1">
          <a:extLst>
            <a:ext uri="{FF2B5EF4-FFF2-40B4-BE49-F238E27FC236}">
              <a16:creationId xmlns:a16="http://schemas.microsoft.com/office/drawing/2014/main" id="{CACDFCFC-896A-43E2-9A99-1192A6F410C5}"/>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25" name="AutoShape 1">
          <a:extLst>
            <a:ext uri="{FF2B5EF4-FFF2-40B4-BE49-F238E27FC236}">
              <a16:creationId xmlns:a16="http://schemas.microsoft.com/office/drawing/2014/main" id="{002C3A43-7FCA-4640-85EA-CF872BF28D92}"/>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26" name="AutoShape 1">
          <a:extLst>
            <a:ext uri="{FF2B5EF4-FFF2-40B4-BE49-F238E27FC236}">
              <a16:creationId xmlns:a16="http://schemas.microsoft.com/office/drawing/2014/main" id="{8B89B59D-EBF4-4577-B385-2CFD180D8AA7}"/>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27" name="AutoShape 1">
          <a:extLst>
            <a:ext uri="{FF2B5EF4-FFF2-40B4-BE49-F238E27FC236}">
              <a16:creationId xmlns:a16="http://schemas.microsoft.com/office/drawing/2014/main" id="{5A530F89-5733-4C62-AE33-98747C9EF368}"/>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28" name="AutoShape 1">
          <a:extLst>
            <a:ext uri="{FF2B5EF4-FFF2-40B4-BE49-F238E27FC236}">
              <a16:creationId xmlns:a16="http://schemas.microsoft.com/office/drawing/2014/main" id="{8198C551-78DC-4B39-854C-73EEAD489373}"/>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229" name="AutoShape 1">
          <a:extLst>
            <a:ext uri="{FF2B5EF4-FFF2-40B4-BE49-F238E27FC236}">
              <a16:creationId xmlns:a16="http://schemas.microsoft.com/office/drawing/2014/main" id="{9A2D685F-BAC1-4B95-B577-633B11B68AC2}"/>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30" name="AutoShape 1">
          <a:extLst>
            <a:ext uri="{FF2B5EF4-FFF2-40B4-BE49-F238E27FC236}">
              <a16:creationId xmlns:a16="http://schemas.microsoft.com/office/drawing/2014/main" id="{BDC62DBA-63A5-43D4-ACE0-C49034978DD3}"/>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31" name="AutoShape 1">
          <a:extLst>
            <a:ext uri="{FF2B5EF4-FFF2-40B4-BE49-F238E27FC236}">
              <a16:creationId xmlns:a16="http://schemas.microsoft.com/office/drawing/2014/main" id="{898BC871-EE96-422E-9566-1C71C32DFB05}"/>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32" name="AutoShape 1">
          <a:extLst>
            <a:ext uri="{FF2B5EF4-FFF2-40B4-BE49-F238E27FC236}">
              <a16:creationId xmlns:a16="http://schemas.microsoft.com/office/drawing/2014/main" id="{FBC7AA09-7B68-46DD-A1F8-04D4E3F2F3B6}"/>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98</xdr:row>
      <xdr:rowOff>0</xdr:rowOff>
    </xdr:from>
    <xdr:ext cx="304800" cy="304067"/>
    <xdr:sp macro="" textlink="">
      <xdr:nvSpPr>
        <xdr:cNvPr id="233" name="AutoShape 1">
          <a:extLst>
            <a:ext uri="{FF2B5EF4-FFF2-40B4-BE49-F238E27FC236}">
              <a16:creationId xmlns:a16="http://schemas.microsoft.com/office/drawing/2014/main" id="{3C6FAB25-FE37-4FCE-BBD0-C5757D6D2C41}"/>
            </a:ext>
          </a:extLst>
        </xdr:cNvPr>
        <xdr:cNvSpPr>
          <a:spLocks noChangeAspect="1" noChangeArrowheads="1"/>
        </xdr:cNvSpPr>
      </xdr:nvSpPr>
      <xdr:spPr bwMode="auto">
        <a:xfrm>
          <a:off x="54483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0</xdr:rowOff>
    </xdr:from>
    <xdr:ext cx="304800" cy="304067"/>
    <xdr:sp macro="" textlink="">
      <xdr:nvSpPr>
        <xdr:cNvPr id="234" name="AutoShape 1">
          <a:extLst>
            <a:ext uri="{FF2B5EF4-FFF2-40B4-BE49-F238E27FC236}">
              <a16:creationId xmlns:a16="http://schemas.microsoft.com/office/drawing/2014/main" id="{AA584152-5154-442F-A290-E86116DCA6B4}"/>
            </a:ext>
          </a:extLst>
        </xdr:cNvPr>
        <xdr:cNvSpPr>
          <a:spLocks noChangeAspect="1" noChangeArrowheads="1"/>
        </xdr:cNvSpPr>
      </xdr:nvSpPr>
      <xdr:spPr bwMode="auto">
        <a:xfrm>
          <a:off x="6057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0</xdr:rowOff>
    </xdr:from>
    <xdr:ext cx="304800" cy="304067"/>
    <xdr:sp macro="" textlink="">
      <xdr:nvSpPr>
        <xdr:cNvPr id="235" name="AutoShape 1">
          <a:extLst>
            <a:ext uri="{FF2B5EF4-FFF2-40B4-BE49-F238E27FC236}">
              <a16:creationId xmlns:a16="http://schemas.microsoft.com/office/drawing/2014/main" id="{5B931360-ADCD-44DB-B3B0-EC67B3A3A4FA}"/>
            </a:ext>
          </a:extLst>
        </xdr:cNvPr>
        <xdr:cNvSpPr>
          <a:spLocks noChangeAspect="1" noChangeArrowheads="1"/>
        </xdr:cNvSpPr>
      </xdr:nvSpPr>
      <xdr:spPr bwMode="auto">
        <a:xfrm>
          <a:off x="6057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36" name="AutoShape 1">
          <a:extLst>
            <a:ext uri="{FF2B5EF4-FFF2-40B4-BE49-F238E27FC236}">
              <a16:creationId xmlns:a16="http://schemas.microsoft.com/office/drawing/2014/main" id="{9DA952DC-C414-4355-96CB-E6ABBE04DE9B}"/>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37" name="AutoShape 1">
          <a:extLst>
            <a:ext uri="{FF2B5EF4-FFF2-40B4-BE49-F238E27FC236}">
              <a16:creationId xmlns:a16="http://schemas.microsoft.com/office/drawing/2014/main" id="{AF20A827-281E-4C2A-B694-CC7B6D81F453}"/>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38" name="AutoShape 1">
          <a:extLst>
            <a:ext uri="{FF2B5EF4-FFF2-40B4-BE49-F238E27FC236}">
              <a16:creationId xmlns:a16="http://schemas.microsoft.com/office/drawing/2014/main" id="{7FCC88E1-BE78-473E-B8B2-C91FEFF02F7D}"/>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39" name="AutoShape 1">
          <a:extLst>
            <a:ext uri="{FF2B5EF4-FFF2-40B4-BE49-F238E27FC236}">
              <a16:creationId xmlns:a16="http://schemas.microsoft.com/office/drawing/2014/main" id="{07C70094-F800-47DC-9863-B0C0A3E91EC0}"/>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0</xdr:rowOff>
    </xdr:from>
    <xdr:ext cx="304800" cy="304067"/>
    <xdr:sp macro="" textlink="">
      <xdr:nvSpPr>
        <xdr:cNvPr id="240" name="AutoShape 1">
          <a:extLst>
            <a:ext uri="{FF2B5EF4-FFF2-40B4-BE49-F238E27FC236}">
              <a16:creationId xmlns:a16="http://schemas.microsoft.com/office/drawing/2014/main" id="{14B4DA40-1457-4AFE-866F-8A932EC692D3}"/>
            </a:ext>
          </a:extLst>
        </xdr:cNvPr>
        <xdr:cNvSpPr>
          <a:spLocks noChangeAspect="1" noChangeArrowheads="1"/>
        </xdr:cNvSpPr>
      </xdr:nvSpPr>
      <xdr:spPr bwMode="auto">
        <a:xfrm>
          <a:off x="6057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0</xdr:rowOff>
    </xdr:from>
    <xdr:ext cx="304800" cy="304067"/>
    <xdr:sp macro="" textlink="">
      <xdr:nvSpPr>
        <xdr:cNvPr id="241" name="AutoShape 1">
          <a:extLst>
            <a:ext uri="{FF2B5EF4-FFF2-40B4-BE49-F238E27FC236}">
              <a16:creationId xmlns:a16="http://schemas.microsoft.com/office/drawing/2014/main" id="{F2A2BABA-542E-4D68-8C7B-826A97B9EB35}"/>
            </a:ext>
          </a:extLst>
        </xdr:cNvPr>
        <xdr:cNvSpPr>
          <a:spLocks noChangeAspect="1" noChangeArrowheads="1"/>
        </xdr:cNvSpPr>
      </xdr:nvSpPr>
      <xdr:spPr bwMode="auto">
        <a:xfrm>
          <a:off x="6057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0</xdr:rowOff>
    </xdr:from>
    <xdr:ext cx="304800" cy="304067"/>
    <xdr:sp macro="" textlink="">
      <xdr:nvSpPr>
        <xdr:cNvPr id="242" name="AutoShape 1">
          <a:extLst>
            <a:ext uri="{FF2B5EF4-FFF2-40B4-BE49-F238E27FC236}">
              <a16:creationId xmlns:a16="http://schemas.microsoft.com/office/drawing/2014/main" id="{EFAD8F4D-C2C8-4F1D-891C-C2FF98C82968}"/>
            </a:ext>
          </a:extLst>
        </xdr:cNvPr>
        <xdr:cNvSpPr>
          <a:spLocks noChangeAspect="1" noChangeArrowheads="1"/>
        </xdr:cNvSpPr>
      </xdr:nvSpPr>
      <xdr:spPr bwMode="auto">
        <a:xfrm>
          <a:off x="6057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0</xdr:rowOff>
    </xdr:from>
    <xdr:ext cx="304800" cy="304067"/>
    <xdr:sp macro="" textlink="">
      <xdr:nvSpPr>
        <xdr:cNvPr id="243" name="AutoShape 1">
          <a:extLst>
            <a:ext uri="{FF2B5EF4-FFF2-40B4-BE49-F238E27FC236}">
              <a16:creationId xmlns:a16="http://schemas.microsoft.com/office/drawing/2014/main" id="{0085AB56-9669-4A5F-85EB-BC38B759E284}"/>
            </a:ext>
          </a:extLst>
        </xdr:cNvPr>
        <xdr:cNvSpPr>
          <a:spLocks noChangeAspect="1" noChangeArrowheads="1"/>
        </xdr:cNvSpPr>
      </xdr:nvSpPr>
      <xdr:spPr bwMode="auto">
        <a:xfrm>
          <a:off x="6057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44" name="AutoShape 1">
          <a:extLst>
            <a:ext uri="{FF2B5EF4-FFF2-40B4-BE49-F238E27FC236}">
              <a16:creationId xmlns:a16="http://schemas.microsoft.com/office/drawing/2014/main" id="{4C05F673-9594-4B9B-9947-96FEDCA68A71}"/>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45" name="AutoShape 1">
          <a:extLst>
            <a:ext uri="{FF2B5EF4-FFF2-40B4-BE49-F238E27FC236}">
              <a16:creationId xmlns:a16="http://schemas.microsoft.com/office/drawing/2014/main" id="{4E65EDDB-618A-43A4-BC2E-E9DD22723A1D}"/>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46" name="AutoShape 1">
          <a:extLst>
            <a:ext uri="{FF2B5EF4-FFF2-40B4-BE49-F238E27FC236}">
              <a16:creationId xmlns:a16="http://schemas.microsoft.com/office/drawing/2014/main" id="{A61AE75C-94E0-41ED-AA7E-F323D5D60505}"/>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90</xdr:row>
      <xdr:rowOff>0</xdr:rowOff>
    </xdr:from>
    <xdr:ext cx="304800" cy="304067"/>
    <xdr:sp macro="" textlink="">
      <xdr:nvSpPr>
        <xdr:cNvPr id="247" name="AutoShape 1">
          <a:extLst>
            <a:ext uri="{FF2B5EF4-FFF2-40B4-BE49-F238E27FC236}">
              <a16:creationId xmlns:a16="http://schemas.microsoft.com/office/drawing/2014/main" id="{64832590-3C1E-4F75-B208-48047008A390}"/>
            </a:ext>
          </a:extLst>
        </xdr:cNvPr>
        <xdr:cNvSpPr>
          <a:spLocks noChangeAspect="1" noChangeArrowheads="1"/>
        </xdr:cNvSpPr>
      </xdr:nvSpPr>
      <xdr:spPr bwMode="auto">
        <a:xfrm>
          <a:off x="6057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304800" cy="304067"/>
    <xdr:sp macro="" textlink="">
      <xdr:nvSpPr>
        <xdr:cNvPr id="248" name="AutoShape 1">
          <a:extLst>
            <a:ext uri="{FF2B5EF4-FFF2-40B4-BE49-F238E27FC236}">
              <a16:creationId xmlns:a16="http://schemas.microsoft.com/office/drawing/2014/main" id="{75A033A5-C981-4298-81EF-CA8A2B5300F2}"/>
            </a:ext>
          </a:extLst>
        </xdr:cNvPr>
        <xdr:cNvSpPr>
          <a:spLocks noChangeAspect="1" noChangeArrowheads="1"/>
        </xdr:cNvSpPr>
      </xdr:nvSpPr>
      <xdr:spPr bwMode="auto">
        <a:xfrm>
          <a:off x="66675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304800" cy="304067"/>
    <xdr:sp macro="" textlink="">
      <xdr:nvSpPr>
        <xdr:cNvPr id="249" name="AutoShape 1">
          <a:extLst>
            <a:ext uri="{FF2B5EF4-FFF2-40B4-BE49-F238E27FC236}">
              <a16:creationId xmlns:a16="http://schemas.microsoft.com/office/drawing/2014/main" id="{276E92AD-2D2C-4DFD-863E-89D0CBBAE8AF}"/>
            </a:ext>
          </a:extLst>
        </xdr:cNvPr>
        <xdr:cNvSpPr>
          <a:spLocks noChangeAspect="1" noChangeArrowheads="1"/>
        </xdr:cNvSpPr>
      </xdr:nvSpPr>
      <xdr:spPr bwMode="auto">
        <a:xfrm>
          <a:off x="66675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50" name="AutoShape 1">
          <a:extLst>
            <a:ext uri="{FF2B5EF4-FFF2-40B4-BE49-F238E27FC236}">
              <a16:creationId xmlns:a16="http://schemas.microsoft.com/office/drawing/2014/main" id="{F0A2FB8A-1024-4489-A4D0-01F7844C4F9E}"/>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51" name="AutoShape 1">
          <a:extLst>
            <a:ext uri="{FF2B5EF4-FFF2-40B4-BE49-F238E27FC236}">
              <a16:creationId xmlns:a16="http://schemas.microsoft.com/office/drawing/2014/main" id="{DDE706AA-1EBD-4941-8A94-94AD1B418B7D}"/>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52" name="AutoShape 1">
          <a:extLst>
            <a:ext uri="{FF2B5EF4-FFF2-40B4-BE49-F238E27FC236}">
              <a16:creationId xmlns:a16="http://schemas.microsoft.com/office/drawing/2014/main" id="{5BF083B2-7B8A-43C6-A739-1BEC1A30E939}"/>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53" name="AutoShape 1">
          <a:extLst>
            <a:ext uri="{FF2B5EF4-FFF2-40B4-BE49-F238E27FC236}">
              <a16:creationId xmlns:a16="http://schemas.microsoft.com/office/drawing/2014/main" id="{DA0C69CD-D8B3-4FB2-82F6-93D636F76F79}"/>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304800" cy="304067"/>
    <xdr:sp macro="" textlink="">
      <xdr:nvSpPr>
        <xdr:cNvPr id="254" name="AutoShape 1">
          <a:extLst>
            <a:ext uri="{FF2B5EF4-FFF2-40B4-BE49-F238E27FC236}">
              <a16:creationId xmlns:a16="http://schemas.microsoft.com/office/drawing/2014/main" id="{0E46968D-0249-41B8-BCA0-08BF5CE57811}"/>
            </a:ext>
          </a:extLst>
        </xdr:cNvPr>
        <xdr:cNvSpPr>
          <a:spLocks noChangeAspect="1" noChangeArrowheads="1"/>
        </xdr:cNvSpPr>
      </xdr:nvSpPr>
      <xdr:spPr bwMode="auto">
        <a:xfrm>
          <a:off x="66675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304800" cy="304067"/>
    <xdr:sp macro="" textlink="">
      <xdr:nvSpPr>
        <xdr:cNvPr id="255" name="AutoShape 1">
          <a:extLst>
            <a:ext uri="{FF2B5EF4-FFF2-40B4-BE49-F238E27FC236}">
              <a16:creationId xmlns:a16="http://schemas.microsoft.com/office/drawing/2014/main" id="{888F411C-8508-4880-97FF-04D06A6EEDFE}"/>
            </a:ext>
          </a:extLst>
        </xdr:cNvPr>
        <xdr:cNvSpPr>
          <a:spLocks noChangeAspect="1" noChangeArrowheads="1"/>
        </xdr:cNvSpPr>
      </xdr:nvSpPr>
      <xdr:spPr bwMode="auto">
        <a:xfrm>
          <a:off x="66675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304800" cy="304067"/>
    <xdr:sp macro="" textlink="">
      <xdr:nvSpPr>
        <xdr:cNvPr id="256" name="AutoShape 1">
          <a:extLst>
            <a:ext uri="{FF2B5EF4-FFF2-40B4-BE49-F238E27FC236}">
              <a16:creationId xmlns:a16="http://schemas.microsoft.com/office/drawing/2014/main" id="{2C0E8476-75E0-47BA-A839-836953802CDC}"/>
            </a:ext>
          </a:extLst>
        </xdr:cNvPr>
        <xdr:cNvSpPr>
          <a:spLocks noChangeAspect="1" noChangeArrowheads="1"/>
        </xdr:cNvSpPr>
      </xdr:nvSpPr>
      <xdr:spPr bwMode="auto">
        <a:xfrm>
          <a:off x="66675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89</xdr:row>
      <xdr:rowOff>0</xdr:rowOff>
    </xdr:from>
    <xdr:ext cx="304800" cy="304067"/>
    <xdr:sp macro="" textlink="">
      <xdr:nvSpPr>
        <xdr:cNvPr id="257" name="AutoShape 1">
          <a:extLst>
            <a:ext uri="{FF2B5EF4-FFF2-40B4-BE49-F238E27FC236}">
              <a16:creationId xmlns:a16="http://schemas.microsoft.com/office/drawing/2014/main" id="{FEDF065C-9908-4790-971C-53FEC312539C}"/>
            </a:ext>
          </a:extLst>
        </xdr:cNvPr>
        <xdr:cNvSpPr>
          <a:spLocks noChangeAspect="1" noChangeArrowheads="1"/>
        </xdr:cNvSpPr>
      </xdr:nvSpPr>
      <xdr:spPr bwMode="auto">
        <a:xfrm>
          <a:off x="66675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58" name="AutoShape 1">
          <a:extLst>
            <a:ext uri="{FF2B5EF4-FFF2-40B4-BE49-F238E27FC236}">
              <a16:creationId xmlns:a16="http://schemas.microsoft.com/office/drawing/2014/main" id="{0F3AC049-6AD9-4116-A5F3-49CEF50497C1}"/>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59" name="AutoShape 1">
          <a:extLst>
            <a:ext uri="{FF2B5EF4-FFF2-40B4-BE49-F238E27FC236}">
              <a16:creationId xmlns:a16="http://schemas.microsoft.com/office/drawing/2014/main" id="{2C72A92A-3100-4282-B55B-18DD86BA9D40}"/>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60" name="AutoShape 1">
          <a:extLst>
            <a:ext uri="{FF2B5EF4-FFF2-40B4-BE49-F238E27FC236}">
              <a16:creationId xmlns:a16="http://schemas.microsoft.com/office/drawing/2014/main" id="{A0CB355F-295E-45CF-B67C-F5814928DE17}"/>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067"/>
    <xdr:sp macro="" textlink="">
      <xdr:nvSpPr>
        <xdr:cNvPr id="261" name="AutoShape 1">
          <a:extLst>
            <a:ext uri="{FF2B5EF4-FFF2-40B4-BE49-F238E27FC236}">
              <a16:creationId xmlns:a16="http://schemas.microsoft.com/office/drawing/2014/main" id="{7111D917-12F7-4A82-8D03-6DEFFECD074A}"/>
            </a:ext>
          </a:extLst>
        </xdr:cNvPr>
        <xdr:cNvSpPr>
          <a:spLocks noChangeAspect="1" noChangeArrowheads="1"/>
        </xdr:cNvSpPr>
      </xdr:nvSpPr>
      <xdr:spPr bwMode="auto">
        <a:xfrm>
          <a:off x="66675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067"/>
    <xdr:sp macro="" textlink="">
      <xdr:nvSpPr>
        <xdr:cNvPr id="262" name="AutoShape 1">
          <a:extLst>
            <a:ext uri="{FF2B5EF4-FFF2-40B4-BE49-F238E27FC236}">
              <a16:creationId xmlns:a16="http://schemas.microsoft.com/office/drawing/2014/main" id="{75907899-1B79-473E-8CD2-B489A165D1F8}"/>
            </a:ext>
          </a:extLst>
        </xdr:cNvPr>
        <xdr:cNvSpPr>
          <a:spLocks noChangeAspect="1" noChangeArrowheads="1"/>
        </xdr:cNvSpPr>
      </xdr:nvSpPr>
      <xdr:spPr bwMode="auto">
        <a:xfrm>
          <a:off x="72771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067"/>
    <xdr:sp macro="" textlink="">
      <xdr:nvSpPr>
        <xdr:cNvPr id="263" name="AutoShape 1">
          <a:extLst>
            <a:ext uri="{FF2B5EF4-FFF2-40B4-BE49-F238E27FC236}">
              <a16:creationId xmlns:a16="http://schemas.microsoft.com/office/drawing/2014/main" id="{9D97FD1B-D899-4D1D-9A6B-94E1F5459448}"/>
            </a:ext>
          </a:extLst>
        </xdr:cNvPr>
        <xdr:cNvSpPr>
          <a:spLocks noChangeAspect="1" noChangeArrowheads="1"/>
        </xdr:cNvSpPr>
      </xdr:nvSpPr>
      <xdr:spPr bwMode="auto">
        <a:xfrm>
          <a:off x="72771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64" name="AutoShape 1">
          <a:extLst>
            <a:ext uri="{FF2B5EF4-FFF2-40B4-BE49-F238E27FC236}">
              <a16:creationId xmlns:a16="http://schemas.microsoft.com/office/drawing/2014/main" id="{19720E30-9662-4109-AD74-7BBD475A7A74}"/>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65" name="AutoShape 1">
          <a:extLst>
            <a:ext uri="{FF2B5EF4-FFF2-40B4-BE49-F238E27FC236}">
              <a16:creationId xmlns:a16="http://schemas.microsoft.com/office/drawing/2014/main" id="{6B092F8A-4F4B-4E0B-BE64-E7BA4B8FCE91}"/>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66" name="AutoShape 1">
          <a:extLst>
            <a:ext uri="{FF2B5EF4-FFF2-40B4-BE49-F238E27FC236}">
              <a16:creationId xmlns:a16="http://schemas.microsoft.com/office/drawing/2014/main" id="{0774A2D3-F4E5-4FBF-BA9A-0EB948A4C317}"/>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67" name="AutoShape 1">
          <a:extLst>
            <a:ext uri="{FF2B5EF4-FFF2-40B4-BE49-F238E27FC236}">
              <a16:creationId xmlns:a16="http://schemas.microsoft.com/office/drawing/2014/main" id="{9E94C011-58D6-4E86-B781-DB718889BC19}"/>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067"/>
    <xdr:sp macro="" textlink="">
      <xdr:nvSpPr>
        <xdr:cNvPr id="268" name="AutoShape 1">
          <a:extLst>
            <a:ext uri="{FF2B5EF4-FFF2-40B4-BE49-F238E27FC236}">
              <a16:creationId xmlns:a16="http://schemas.microsoft.com/office/drawing/2014/main" id="{6F664947-3705-47D1-9D94-A7B7FEA61FBE}"/>
            </a:ext>
          </a:extLst>
        </xdr:cNvPr>
        <xdr:cNvSpPr>
          <a:spLocks noChangeAspect="1" noChangeArrowheads="1"/>
        </xdr:cNvSpPr>
      </xdr:nvSpPr>
      <xdr:spPr bwMode="auto">
        <a:xfrm>
          <a:off x="72771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067"/>
    <xdr:sp macro="" textlink="">
      <xdr:nvSpPr>
        <xdr:cNvPr id="269" name="AutoShape 1">
          <a:extLst>
            <a:ext uri="{FF2B5EF4-FFF2-40B4-BE49-F238E27FC236}">
              <a16:creationId xmlns:a16="http://schemas.microsoft.com/office/drawing/2014/main" id="{E5D82551-6C27-4604-A688-91664298172C}"/>
            </a:ext>
          </a:extLst>
        </xdr:cNvPr>
        <xdr:cNvSpPr>
          <a:spLocks noChangeAspect="1" noChangeArrowheads="1"/>
        </xdr:cNvSpPr>
      </xdr:nvSpPr>
      <xdr:spPr bwMode="auto">
        <a:xfrm>
          <a:off x="72771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067"/>
    <xdr:sp macro="" textlink="">
      <xdr:nvSpPr>
        <xdr:cNvPr id="270" name="AutoShape 1">
          <a:extLst>
            <a:ext uri="{FF2B5EF4-FFF2-40B4-BE49-F238E27FC236}">
              <a16:creationId xmlns:a16="http://schemas.microsoft.com/office/drawing/2014/main" id="{867F409B-C789-4EAC-A938-0B671F725F2D}"/>
            </a:ext>
          </a:extLst>
        </xdr:cNvPr>
        <xdr:cNvSpPr>
          <a:spLocks noChangeAspect="1" noChangeArrowheads="1"/>
        </xdr:cNvSpPr>
      </xdr:nvSpPr>
      <xdr:spPr bwMode="auto">
        <a:xfrm>
          <a:off x="72771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067"/>
    <xdr:sp macro="" textlink="">
      <xdr:nvSpPr>
        <xdr:cNvPr id="271" name="AutoShape 1">
          <a:extLst>
            <a:ext uri="{FF2B5EF4-FFF2-40B4-BE49-F238E27FC236}">
              <a16:creationId xmlns:a16="http://schemas.microsoft.com/office/drawing/2014/main" id="{238A4E60-DB44-4029-9264-F10BA9CA4515}"/>
            </a:ext>
          </a:extLst>
        </xdr:cNvPr>
        <xdr:cNvSpPr>
          <a:spLocks noChangeAspect="1" noChangeArrowheads="1"/>
        </xdr:cNvSpPr>
      </xdr:nvSpPr>
      <xdr:spPr bwMode="auto">
        <a:xfrm>
          <a:off x="72771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72" name="AutoShape 1">
          <a:extLst>
            <a:ext uri="{FF2B5EF4-FFF2-40B4-BE49-F238E27FC236}">
              <a16:creationId xmlns:a16="http://schemas.microsoft.com/office/drawing/2014/main" id="{05284EC3-1603-458C-803E-994BEFC62291}"/>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73" name="AutoShape 1">
          <a:extLst>
            <a:ext uri="{FF2B5EF4-FFF2-40B4-BE49-F238E27FC236}">
              <a16:creationId xmlns:a16="http://schemas.microsoft.com/office/drawing/2014/main" id="{842A4EC1-B222-4489-8883-DDDDF7DDF2E9}"/>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74" name="AutoShape 1">
          <a:extLst>
            <a:ext uri="{FF2B5EF4-FFF2-40B4-BE49-F238E27FC236}">
              <a16:creationId xmlns:a16="http://schemas.microsoft.com/office/drawing/2014/main" id="{4FBF2852-B891-4F52-998C-0A1DFB655343}"/>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90</xdr:row>
      <xdr:rowOff>0</xdr:rowOff>
    </xdr:from>
    <xdr:ext cx="304800" cy="304067"/>
    <xdr:sp macro="" textlink="">
      <xdr:nvSpPr>
        <xdr:cNvPr id="275" name="AutoShape 1">
          <a:extLst>
            <a:ext uri="{FF2B5EF4-FFF2-40B4-BE49-F238E27FC236}">
              <a16:creationId xmlns:a16="http://schemas.microsoft.com/office/drawing/2014/main" id="{7F4DAF41-8111-44B8-AFBE-5AE6C985B52D}"/>
            </a:ext>
          </a:extLst>
        </xdr:cNvPr>
        <xdr:cNvSpPr>
          <a:spLocks noChangeAspect="1" noChangeArrowheads="1"/>
        </xdr:cNvSpPr>
      </xdr:nvSpPr>
      <xdr:spPr bwMode="auto">
        <a:xfrm>
          <a:off x="72771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89</xdr:row>
      <xdr:rowOff>0</xdr:rowOff>
    </xdr:from>
    <xdr:ext cx="304800" cy="304067"/>
    <xdr:sp macro="" textlink="">
      <xdr:nvSpPr>
        <xdr:cNvPr id="276" name="AutoShape 1">
          <a:extLst>
            <a:ext uri="{FF2B5EF4-FFF2-40B4-BE49-F238E27FC236}">
              <a16:creationId xmlns:a16="http://schemas.microsoft.com/office/drawing/2014/main" id="{B50889D5-050D-4412-BFEE-3831C6146D12}"/>
            </a:ext>
          </a:extLst>
        </xdr:cNvPr>
        <xdr:cNvSpPr>
          <a:spLocks noChangeAspect="1" noChangeArrowheads="1"/>
        </xdr:cNvSpPr>
      </xdr:nvSpPr>
      <xdr:spPr bwMode="auto">
        <a:xfrm>
          <a:off x="7886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89</xdr:row>
      <xdr:rowOff>0</xdr:rowOff>
    </xdr:from>
    <xdr:ext cx="304800" cy="304067"/>
    <xdr:sp macro="" textlink="">
      <xdr:nvSpPr>
        <xdr:cNvPr id="277" name="AutoShape 1">
          <a:extLst>
            <a:ext uri="{FF2B5EF4-FFF2-40B4-BE49-F238E27FC236}">
              <a16:creationId xmlns:a16="http://schemas.microsoft.com/office/drawing/2014/main" id="{7EA1C716-40F2-4711-82EF-BEF0B18AB35B}"/>
            </a:ext>
          </a:extLst>
        </xdr:cNvPr>
        <xdr:cNvSpPr>
          <a:spLocks noChangeAspect="1" noChangeArrowheads="1"/>
        </xdr:cNvSpPr>
      </xdr:nvSpPr>
      <xdr:spPr bwMode="auto">
        <a:xfrm>
          <a:off x="7886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78" name="AutoShape 1">
          <a:extLst>
            <a:ext uri="{FF2B5EF4-FFF2-40B4-BE49-F238E27FC236}">
              <a16:creationId xmlns:a16="http://schemas.microsoft.com/office/drawing/2014/main" id="{44B8AC7C-AA56-4632-A06D-3BEEED9879FE}"/>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79" name="AutoShape 1">
          <a:extLst>
            <a:ext uri="{FF2B5EF4-FFF2-40B4-BE49-F238E27FC236}">
              <a16:creationId xmlns:a16="http://schemas.microsoft.com/office/drawing/2014/main" id="{FF270827-FE28-44C0-9417-D72D352EE9BF}"/>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80" name="AutoShape 1">
          <a:extLst>
            <a:ext uri="{FF2B5EF4-FFF2-40B4-BE49-F238E27FC236}">
              <a16:creationId xmlns:a16="http://schemas.microsoft.com/office/drawing/2014/main" id="{989BE26D-210C-49D5-8B76-EB5C904ED9A0}"/>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81" name="AutoShape 1">
          <a:extLst>
            <a:ext uri="{FF2B5EF4-FFF2-40B4-BE49-F238E27FC236}">
              <a16:creationId xmlns:a16="http://schemas.microsoft.com/office/drawing/2014/main" id="{1B589C3E-9B8A-46F6-A68E-3BDE214208BF}"/>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89</xdr:row>
      <xdr:rowOff>0</xdr:rowOff>
    </xdr:from>
    <xdr:ext cx="304800" cy="304067"/>
    <xdr:sp macro="" textlink="">
      <xdr:nvSpPr>
        <xdr:cNvPr id="282" name="AutoShape 1">
          <a:extLst>
            <a:ext uri="{FF2B5EF4-FFF2-40B4-BE49-F238E27FC236}">
              <a16:creationId xmlns:a16="http://schemas.microsoft.com/office/drawing/2014/main" id="{261CB716-5939-4C3B-B05D-903E86AB3244}"/>
            </a:ext>
          </a:extLst>
        </xdr:cNvPr>
        <xdr:cNvSpPr>
          <a:spLocks noChangeAspect="1" noChangeArrowheads="1"/>
        </xdr:cNvSpPr>
      </xdr:nvSpPr>
      <xdr:spPr bwMode="auto">
        <a:xfrm>
          <a:off x="7886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89</xdr:row>
      <xdr:rowOff>0</xdr:rowOff>
    </xdr:from>
    <xdr:ext cx="304800" cy="304067"/>
    <xdr:sp macro="" textlink="">
      <xdr:nvSpPr>
        <xdr:cNvPr id="283" name="AutoShape 1">
          <a:extLst>
            <a:ext uri="{FF2B5EF4-FFF2-40B4-BE49-F238E27FC236}">
              <a16:creationId xmlns:a16="http://schemas.microsoft.com/office/drawing/2014/main" id="{719AA687-2485-4D90-95B8-C18991D80676}"/>
            </a:ext>
          </a:extLst>
        </xdr:cNvPr>
        <xdr:cNvSpPr>
          <a:spLocks noChangeAspect="1" noChangeArrowheads="1"/>
        </xdr:cNvSpPr>
      </xdr:nvSpPr>
      <xdr:spPr bwMode="auto">
        <a:xfrm>
          <a:off x="7886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89</xdr:row>
      <xdr:rowOff>0</xdr:rowOff>
    </xdr:from>
    <xdr:ext cx="304800" cy="304067"/>
    <xdr:sp macro="" textlink="">
      <xdr:nvSpPr>
        <xdr:cNvPr id="284" name="AutoShape 1">
          <a:extLst>
            <a:ext uri="{FF2B5EF4-FFF2-40B4-BE49-F238E27FC236}">
              <a16:creationId xmlns:a16="http://schemas.microsoft.com/office/drawing/2014/main" id="{E93CA0B6-EBE7-486A-99F1-2C22D4AAEE72}"/>
            </a:ext>
          </a:extLst>
        </xdr:cNvPr>
        <xdr:cNvSpPr>
          <a:spLocks noChangeAspect="1" noChangeArrowheads="1"/>
        </xdr:cNvSpPr>
      </xdr:nvSpPr>
      <xdr:spPr bwMode="auto">
        <a:xfrm>
          <a:off x="7886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89</xdr:row>
      <xdr:rowOff>0</xdr:rowOff>
    </xdr:from>
    <xdr:ext cx="304800" cy="304067"/>
    <xdr:sp macro="" textlink="">
      <xdr:nvSpPr>
        <xdr:cNvPr id="285" name="AutoShape 1">
          <a:extLst>
            <a:ext uri="{FF2B5EF4-FFF2-40B4-BE49-F238E27FC236}">
              <a16:creationId xmlns:a16="http://schemas.microsoft.com/office/drawing/2014/main" id="{66551101-9C95-4DEF-A951-1169CC447A4E}"/>
            </a:ext>
          </a:extLst>
        </xdr:cNvPr>
        <xdr:cNvSpPr>
          <a:spLocks noChangeAspect="1" noChangeArrowheads="1"/>
        </xdr:cNvSpPr>
      </xdr:nvSpPr>
      <xdr:spPr bwMode="auto">
        <a:xfrm>
          <a:off x="78867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86" name="AutoShape 1">
          <a:extLst>
            <a:ext uri="{FF2B5EF4-FFF2-40B4-BE49-F238E27FC236}">
              <a16:creationId xmlns:a16="http://schemas.microsoft.com/office/drawing/2014/main" id="{CE4FF99A-FC51-455A-8565-D994202D07F8}"/>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87" name="AutoShape 1">
          <a:extLst>
            <a:ext uri="{FF2B5EF4-FFF2-40B4-BE49-F238E27FC236}">
              <a16:creationId xmlns:a16="http://schemas.microsoft.com/office/drawing/2014/main" id="{31EBB3A5-FFC5-434A-B078-F9D6F5C0A091}"/>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88" name="AutoShape 1">
          <a:extLst>
            <a:ext uri="{FF2B5EF4-FFF2-40B4-BE49-F238E27FC236}">
              <a16:creationId xmlns:a16="http://schemas.microsoft.com/office/drawing/2014/main" id="{07C9C396-D119-4F70-88F5-EA346373C7B2}"/>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289" name="AutoShape 1">
          <a:extLst>
            <a:ext uri="{FF2B5EF4-FFF2-40B4-BE49-F238E27FC236}">
              <a16:creationId xmlns:a16="http://schemas.microsoft.com/office/drawing/2014/main" id="{91A23926-133E-40C9-91EE-34EF7EB65E0A}"/>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89</xdr:row>
      <xdr:rowOff>0</xdr:rowOff>
    </xdr:from>
    <xdr:ext cx="304800" cy="304067"/>
    <xdr:sp macro="" textlink="">
      <xdr:nvSpPr>
        <xdr:cNvPr id="290" name="AutoShape 1">
          <a:extLst>
            <a:ext uri="{FF2B5EF4-FFF2-40B4-BE49-F238E27FC236}">
              <a16:creationId xmlns:a16="http://schemas.microsoft.com/office/drawing/2014/main" id="{9910C993-A907-42CD-BBFD-7EE6535D3AD7}"/>
            </a:ext>
          </a:extLst>
        </xdr:cNvPr>
        <xdr:cNvSpPr>
          <a:spLocks noChangeAspect="1" noChangeArrowheads="1"/>
        </xdr:cNvSpPr>
      </xdr:nvSpPr>
      <xdr:spPr bwMode="auto">
        <a:xfrm>
          <a:off x="8496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89</xdr:row>
      <xdr:rowOff>0</xdr:rowOff>
    </xdr:from>
    <xdr:ext cx="304800" cy="304067"/>
    <xdr:sp macro="" textlink="">
      <xdr:nvSpPr>
        <xdr:cNvPr id="291" name="AutoShape 1">
          <a:extLst>
            <a:ext uri="{FF2B5EF4-FFF2-40B4-BE49-F238E27FC236}">
              <a16:creationId xmlns:a16="http://schemas.microsoft.com/office/drawing/2014/main" id="{1DEC13BA-0E68-48CE-A337-ED6A57E2AC0E}"/>
            </a:ext>
          </a:extLst>
        </xdr:cNvPr>
        <xdr:cNvSpPr>
          <a:spLocks noChangeAspect="1" noChangeArrowheads="1"/>
        </xdr:cNvSpPr>
      </xdr:nvSpPr>
      <xdr:spPr bwMode="auto">
        <a:xfrm>
          <a:off x="8496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292" name="AutoShape 1">
          <a:extLst>
            <a:ext uri="{FF2B5EF4-FFF2-40B4-BE49-F238E27FC236}">
              <a16:creationId xmlns:a16="http://schemas.microsoft.com/office/drawing/2014/main" id="{4082E78F-85A8-4701-BD60-F23D2394A239}"/>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293" name="AutoShape 1">
          <a:extLst>
            <a:ext uri="{FF2B5EF4-FFF2-40B4-BE49-F238E27FC236}">
              <a16:creationId xmlns:a16="http://schemas.microsoft.com/office/drawing/2014/main" id="{EB5E07B0-2506-4072-BFBC-86EE4F16B87D}"/>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294" name="AutoShape 1">
          <a:extLst>
            <a:ext uri="{FF2B5EF4-FFF2-40B4-BE49-F238E27FC236}">
              <a16:creationId xmlns:a16="http://schemas.microsoft.com/office/drawing/2014/main" id="{AFD351E6-3F9F-4458-8352-B30CAC705B32}"/>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295" name="AutoShape 1">
          <a:extLst>
            <a:ext uri="{FF2B5EF4-FFF2-40B4-BE49-F238E27FC236}">
              <a16:creationId xmlns:a16="http://schemas.microsoft.com/office/drawing/2014/main" id="{8A94A3DC-9E8F-473E-8FE4-1013E3E43203}"/>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89</xdr:row>
      <xdr:rowOff>0</xdr:rowOff>
    </xdr:from>
    <xdr:ext cx="304800" cy="304067"/>
    <xdr:sp macro="" textlink="">
      <xdr:nvSpPr>
        <xdr:cNvPr id="296" name="AutoShape 1">
          <a:extLst>
            <a:ext uri="{FF2B5EF4-FFF2-40B4-BE49-F238E27FC236}">
              <a16:creationId xmlns:a16="http://schemas.microsoft.com/office/drawing/2014/main" id="{89F5360D-6F7B-4DFA-9A2E-EB1D39873B3B}"/>
            </a:ext>
          </a:extLst>
        </xdr:cNvPr>
        <xdr:cNvSpPr>
          <a:spLocks noChangeAspect="1" noChangeArrowheads="1"/>
        </xdr:cNvSpPr>
      </xdr:nvSpPr>
      <xdr:spPr bwMode="auto">
        <a:xfrm>
          <a:off x="8496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89</xdr:row>
      <xdr:rowOff>0</xdr:rowOff>
    </xdr:from>
    <xdr:ext cx="304800" cy="304067"/>
    <xdr:sp macro="" textlink="">
      <xdr:nvSpPr>
        <xdr:cNvPr id="297" name="AutoShape 1">
          <a:extLst>
            <a:ext uri="{FF2B5EF4-FFF2-40B4-BE49-F238E27FC236}">
              <a16:creationId xmlns:a16="http://schemas.microsoft.com/office/drawing/2014/main" id="{DC46B264-020A-44D2-B675-785364F52F98}"/>
            </a:ext>
          </a:extLst>
        </xdr:cNvPr>
        <xdr:cNvSpPr>
          <a:spLocks noChangeAspect="1" noChangeArrowheads="1"/>
        </xdr:cNvSpPr>
      </xdr:nvSpPr>
      <xdr:spPr bwMode="auto">
        <a:xfrm>
          <a:off x="8496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89</xdr:row>
      <xdr:rowOff>0</xdr:rowOff>
    </xdr:from>
    <xdr:ext cx="304800" cy="304067"/>
    <xdr:sp macro="" textlink="">
      <xdr:nvSpPr>
        <xdr:cNvPr id="298" name="AutoShape 1">
          <a:extLst>
            <a:ext uri="{FF2B5EF4-FFF2-40B4-BE49-F238E27FC236}">
              <a16:creationId xmlns:a16="http://schemas.microsoft.com/office/drawing/2014/main" id="{194D1C92-4CB8-4124-9CB8-8C6E0751BACC}"/>
            </a:ext>
          </a:extLst>
        </xdr:cNvPr>
        <xdr:cNvSpPr>
          <a:spLocks noChangeAspect="1" noChangeArrowheads="1"/>
        </xdr:cNvSpPr>
      </xdr:nvSpPr>
      <xdr:spPr bwMode="auto">
        <a:xfrm>
          <a:off x="8496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89</xdr:row>
      <xdr:rowOff>0</xdr:rowOff>
    </xdr:from>
    <xdr:ext cx="304800" cy="304067"/>
    <xdr:sp macro="" textlink="">
      <xdr:nvSpPr>
        <xdr:cNvPr id="299" name="AutoShape 1">
          <a:extLst>
            <a:ext uri="{FF2B5EF4-FFF2-40B4-BE49-F238E27FC236}">
              <a16:creationId xmlns:a16="http://schemas.microsoft.com/office/drawing/2014/main" id="{FA623A6F-C965-4039-A36B-D134CA48760F}"/>
            </a:ext>
          </a:extLst>
        </xdr:cNvPr>
        <xdr:cNvSpPr>
          <a:spLocks noChangeAspect="1" noChangeArrowheads="1"/>
        </xdr:cNvSpPr>
      </xdr:nvSpPr>
      <xdr:spPr bwMode="auto">
        <a:xfrm>
          <a:off x="84963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300" name="AutoShape 1">
          <a:extLst>
            <a:ext uri="{FF2B5EF4-FFF2-40B4-BE49-F238E27FC236}">
              <a16:creationId xmlns:a16="http://schemas.microsoft.com/office/drawing/2014/main" id="{DD5BFE1D-5B86-4EFA-889E-24EB42A28EF0}"/>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301" name="AutoShape 1">
          <a:extLst>
            <a:ext uri="{FF2B5EF4-FFF2-40B4-BE49-F238E27FC236}">
              <a16:creationId xmlns:a16="http://schemas.microsoft.com/office/drawing/2014/main" id="{18D74592-FB5E-4803-AA05-F267831CB37D}"/>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302" name="AutoShape 1">
          <a:extLst>
            <a:ext uri="{FF2B5EF4-FFF2-40B4-BE49-F238E27FC236}">
              <a16:creationId xmlns:a16="http://schemas.microsoft.com/office/drawing/2014/main" id="{D0B698C9-F68D-45BB-B7DA-A5F9025C4916}"/>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90</xdr:row>
      <xdr:rowOff>0</xdr:rowOff>
    </xdr:from>
    <xdr:ext cx="304800" cy="304067"/>
    <xdr:sp macro="" textlink="">
      <xdr:nvSpPr>
        <xdr:cNvPr id="303" name="AutoShape 1">
          <a:extLst>
            <a:ext uri="{FF2B5EF4-FFF2-40B4-BE49-F238E27FC236}">
              <a16:creationId xmlns:a16="http://schemas.microsoft.com/office/drawing/2014/main" id="{7AEF97C9-AA53-4871-A297-2ACE57504953}"/>
            </a:ext>
          </a:extLst>
        </xdr:cNvPr>
        <xdr:cNvSpPr>
          <a:spLocks noChangeAspect="1" noChangeArrowheads="1"/>
        </xdr:cNvSpPr>
      </xdr:nvSpPr>
      <xdr:spPr bwMode="auto">
        <a:xfrm>
          <a:off x="84963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04" name="AutoShape 1">
          <a:extLst>
            <a:ext uri="{FF2B5EF4-FFF2-40B4-BE49-F238E27FC236}">
              <a16:creationId xmlns:a16="http://schemas.microsoft.com/office/drawing/2014/main" id="{6A7089C5-1DE7-4B6A-BFE7-FBEFB998B934}"/>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05" name="AutoShape 1">
          <a:extLst>
            <a:ext uri="{FF2B5EF4-FFF2-40B4-BE49-F238E27FC236}">
              <a16:creationId xmlns:a16="http://schemas.microsoft.com/office/drawing/2014/main" id="{7F0E5838-755C-414F-B989-F3D5EA189973}"/>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06" name="AutoShape 1">
          <a:extLst>
            <a:ext uri="{FF2B5EF4-FFF2-40B4-BE49-F238E27FC236}">
              <a16:creationId xmlns:a16="http://schemas.microsoft.com/office/drawing/2014/main" id="{747DEE93-7292-4855-8648-BBC3A7E8D5C1}"/>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07" name="AutoShape 1">
          <a:extLst>
            <a:ext uri="{FF2B5EF4-FFF2-40B4-BE49-F238E27FC236}">
              <a16:creationId xmlns:a16="http://schemas.microsoft.com/office/drawing/2014/main" id="{53BCFB3D-B957-4F74-8ED3-CEB8FC3F087F}"/>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08" name="AutoShape 1">
          <a:extLst>
            <a:ext uri="{FF2B5EF4-FFF2-40B4-BE49-F238E27FC236}">
              <a16:creationId xmlns:a16="http://schemas.microsoft.com/office/drawing/2014/main" id="{022DA170-2831-4603-B354-6964966E97FF}"/>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09" name="AutoShape 1">
          <a:extLst>
            <a:ext uri="{FF2B5EF4-FFF2-40B4-BE49-F238E27FC236}">
              <a16:creationId xmlns:a16="http://schemas.microsoft.com/office/drawing/2014/main" id="{39D555C0-983C-40DE-BD44-622CDA80A5AE}"/>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10" name="AutoShape 1">
          <a:extLst>
            <a:ext uri="{FF2B5EF4-FFF2-40B4-BE49-F238E27FC236}">
              <a16:creationId xmlns:a16="http://schemas.microsoft.com/office/drawing/2014/main" id="{736BB7F0-CB3E-4215-BE3E-E1EF2649F1E0}"/>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90</xdr:row>
      <xdr:rowOff>0</xdr:rowOff>
    </xdr:from>
    <xdr:ext cx="304800" cy="304067"/>
    <xdr:sp macro="" textlink="">
      <xdr:nvSpPr>
        <xdr:cNvPr id="311" name="AutoShape 1">
          <a:extLst>
            <a:ext uri="{FF2B5EF4-FFF2-40B4-BE49-F238E27FC236}">
              <a16:creationId xmlns:a16="http://schemas.microsoft.com/office/drawing/2014/main" id="{DB7B374A-5D57-4022-AC9E-1EC4BBD70DAC}"/>
            </a:ext>
          </a:extLst>
        </xdr:cNvPr>
        <xdr:cNvSpPr>
          <a:spLocks noChangeAspect="1" noChangeArrowheads="1"/>
        </xdr:cNvSpPr>
      </xdr:nvSpPr>
      <xdr:spPr bwMode="auto">
        <a:xfrm>
          <a:off x="78867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89</xdr:row>
      <xdr:rowOff>0</xdr:rowOff>
    </xdr:from>
    <xdr:ext cx="304800" cy="304067"/>
    <xdr:sp macro="" textlink="">
      <xdr:nvSpPr>
        <xdr:cNvPr id="312" name="AutoShape 1">
          <a:extLst>
            <a:ext uri="{FF2B5EF4-FFF2-40B4-BE49-F238E27FC236}">
              <a16:creationId xmlns:a16="http://schemas.microsoft.com/office/drawing/2014/main" id="{285A5BC2-96C5-4BEB-957A-BCC26C7FEE74}"/>
            </a:ext>
          </a:extLst>
        </xdr:cNvPr>
        <xdr:cNvSpPr>
          <a:spLocks noChangeAspect="1" noChangeArrowheads="1"/>
        </xdr:cNvSpPr>
      </xdr:nvSpPr>
      <xdr:spPr bwMode="auto">
        <a:xfrm>
          <a:off x="9105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89</xdr:row>
      <xdr:rowOff>0</xdr:rowOff>
    </xdr:from>
    <xdr:ext cx="304800" cy="304067"/>
    <xdr:sp macro="" textlink="">
      <xdr:nvSpPr>
        <xdr:cNvPr id="313" name="AutoShape 1">
          <a:extLst>
            <a:ext uri="{FF2B5EF4-FFF2-40B4-BE49-F238E27FC236}">
              <a16:creationId xmlns:a16="http://schemas.microsoft.com/office/drawing/2014/main" id="{CD980D8D-D673-4DFF-A493-70EE25FB2CEB}"/>
            </a:ext>
          </a:extLst>
        </xdr:cNvPr>
        <xdr:cNvSpPr>
          <a:spLocks noChangeAspect="1" noChangeArrowheads="1"/>
        </xdr:cNvSpPr>
      </xdr:nvSpPr>
      <xdr:spPr bwMode="auto">
        <a:xfrm>
          <a:off x="9105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14" name="AutoShape 1">
          <a:extLst>
            <a:ext uri="{FF2B5EF4-FFF2-40B4-BE49-F238E27FC236}">
              <a16:creationId xmlns:a16="http://schemas.microsoft.com/office/drawing/2014/main" id="{D01C7838-B41D-4EEA-AF8A-778C085F701F}"/>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15" name="AutoShape 1">
          <a:extLst>
            <a:ext uri="{FF2B5EF4-FFF2-40B4-BE49-F238E27FC236}">
              <a16:creationId xmlns:a16="http://schemas.microsoft.com/office/drawing/2014/main" id="{F911CCCE-5919-4C51-A60B-A8D59B9FB2F1}"/>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16" name="AutoShape 1">
          <a:extLst>
            <a:ext uri="{FF2B5EF4-FFF2-40B4-BE49-F238E27FC236}">
              <a16:creationId xmlns:a16="http://schemas.microsoft.com/office/drawing/2014/main" id="{38BCC195-531F-41EC-A40F-B70E99029D4B}"/>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17" name="AutoShape 1">
          <a:extLst>
            <a:ext uri="{FF2B5EF4-FFF2-40B4-BE49-F238E27FC236}">
              <a16:creationId xmlns:a16="http://schemas.microsoft.com/office/drawing/2014/main" id="{5F34F934-B5E2-4B16-8C2C-44DC14DF7EFE}"/>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89</xdr:row>
      <xdr:rowOff>0</xdr:rowOff>
    </xdr:from>
    <xdr:ext cx="304800" cy="304067"/>
    <xdr:sp macro="" textlink="">
      <xdr:nvSpPr>
        <xdr:cNvPr id="318" name="AutoShape 1">
          <a:extLst>
            <a:ext uri="{FF2B5EF4-FFF2-40B4-BE49-F238E27FC236}">
              <a16:creationId xmlns:a16="http://schemas.microsoft.com/office/drawing/2014/main" id="{FB557B54-0139-4C56-85C4-B1D47828B69B}"/>
            </a:ext>
          </a:extLst>
        </xdr:cNvPr>
        <xdr:cNvSpPr>
          <a:spLocks noChangeAspect="1" noChangeArrowheads="1"/>
        </xdr:cNvSpPr>
      </xdr:nvSpPr>
      <xdr:spPr bwMode="auto">
        <a:xfrm>
          <a:off x="9105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89</xdr:row>
      <xdr:rowOff>0</xdr:rowOff>
    </xdr:from>
    <xdr:ext cx="304800" cy="304067"/>
    <xdr:sp macro="" textlink="">
      <xdr:nvSpPr>
        <xdr:cNvPr id="319" name="AutoShape 1">
          <a:extLst>
            <a:ext uri="{FF2B5EF4-FFF2-40B4-BE49-F238E27FC236}">
              <a16:creationId xmlns:a16="http://schemas.microsoft.com/office/drawing/2014/main" id="{2E081966-AFC3-4E5E-B8B7-DCB2EF941B65}"/>
            </a:ext>
          </a:extLst>
        </xdr:cNvPr>
        <xdr:cNvSpPr>
          <a:spLocks noChangeAspect="1" noChangeArrowheads="1"/>
        </xdr:cNvSpPr>
      </xdr:nvSpPr>
      <xdr:spPr bwMode="auto">
        <a:xfrm>
          <a:off x="9105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89</xdr:row>
      <xdr:rowOff>0</xdr:rowOff>
    </xdr:from>
    <xdr:ext cx="304800" cy="304067"/>
    <xdr:sp macro="" textlink="">
      <xdr:nvSpPr>
        <xdr:cNvPr id="320" name="AutoShape 1">
          <a:extLst>
            <a:ext uri="{FF2B5EF4-FFF2-40B4-BE49-F238E27FC236}">
              <a16:creationId xmlns:a16="http://schemas.microsoft.com/office/drawing/2014/main" id="{A2508D91-E5B4-4CC7-B3BD-688215D42126}"/>
            </a:ext>
          </a:extLst>
        </xdr:cNvPr>
        <xdr:cNvSpPr>
          <a:spLocks noChangeAspect="1" noChangeArrowheads="1"/>
        </xdr:cNvSpPr>
      </xdr:nvSpPr>
      <xdr:spPr bwMode="auto">
        <a:xfrm>
          <a:off x="9105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89</xdr:row>
      <xdr:rowOff>0</xdr:rowOff>
    </xdr:from>
    <xdr:ext cx="304800" cy="304067"/>
    <xdr:sp macro="" textlink="">
      <xdr:nvSpPr>
        <xdr:cNvPr id="321" name="AutoShape 1">
          <a:extLst>
            <a:ext uri="{FF2B5EF4-FFF2-40B4-BE49-F238E27FC236}">
              <a16:creationId xmlns:a16="http://schemas.microsoft.com/office/drawing/2014/main" id="{A222EB34-9DEF-43FF-9EBE-89C7912FF9ED}"/>
            </a:ext>
          </a:extLst>
        </xdr:cNvPr>
        <xdr:cNvSpPr>
          <a:spLocks noChangeAspect="1" noChangeArrowheads="1"/>
        </xdr:cNvSpPr>
      </xdr:nvSpPr>
      <xdr:spPr bwMode="auto">
        <a:xfrm>
          <a:off x="9105900" y="124301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22" name="AutoShape 1">
          <a:extLst>
            <a:ext uri="{FF2B5EF4-FFF2-40B4-BE49-F238E27FC236}">
              <a16:creationId xmlns:a16="http://schemas.microsoft.com/office/drawing/2014/main" id="{93023CA6-9C06-4344-95D7-33D72711CC3D}"/>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23" name="AutoShape 1">
          <a:extLst>
            <a:ext uri="{FF2B5EF4-FFF2-40B4-BE49-F238E27FC236}">
              <a16:creationId xmlns:a16="http://schemas.microsoft.com/office/drawing/2014/main" id="{AEFB68E7-E481-49DA-8F42-C606585FF9DE}"/>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24" name="AutoShape 1">
          <a:extLst>
            <a:ext uri="{FF2B5EF4-FFF2-40B4-BE49-F238E27FC236}">
              <a16:creationId xmlns:a16="http://schemas.microsoft.com/office/drawing/2014/main" id="{96B534B0-881F-4CDC-B7A9-8EBF6E733887}"/>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90</xdr:row>
      <xdr:rowOff>0</xdr:rowOff>
    </xdr:from>
    <xdr:ext cx="304800" cy="304067"/>
    <xdr:sp macro="" textlink="">
      <xdr:nvSpPr>
        <xdr:cNvPr id="325" name="AutoShape 1">
          <a:extLst>
            <a:ext uri="{FF2B5EF4-FFF2-40B4-BE49-F238E27FC236}">
              <a16:creationId xmlns:a16="http://schemas.microsoft.com/office/drawing/2014/main" id="{B65741CF-D12B-4683-8904-9F6BC6CB2FAE}"/>
            </a:ext>
          </a:extLst>
        </xdr:cNvPr>
        <xdr:cNvSpPr>
          <a:spLocks noChangeAspect="1" noChangeArrowheads="1"/>
        </xdr:cNvSpPr>
      </xdr:nvSpPr>
      <xdr:spPr bwMode="auto">
        <a:xfrm>
          <a:off x="9105900" y="125920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129</xdr:row>
      <xdr:rowOff>0</xdr:rowOff>
    </xdr:from>
    <xdr:ext cx="304800" cy="308527"/>
    <xdr:sp macro="" textlink="">
      <xdr:nvSpPr>
        <xdr:cNvPr id="326" name="AutoShape 1">
          <a:extLst>
            <a:ext uri="{FF2B5EF4-FFF2-40B4-BE49-F238E27FC236}">
              <a16:creationId xmlns:a16="http://schemas.microsoft.com/office/drawing/2014/main" id="{32D4E894-0A56-4A65-B912-605A660DCBF8}"/>
            </a:ext>
          </a:extLst>
        </xdr:cNvPr>
        <xdr:cNvSpPr>
          <a:spLocks noChangeAspect="1" noChangeArrowheads="1"/>
        </xdr:cNvSpPr>
      </xdr:nvSpPr>
      <xdr:spPr bwMode="auto">
        <a:xfrm>
          <a:off x="1657350" y="18535650"/>
          <a:ext cx="304800" cy="3085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21981</xdr:colOff>
      <xdr:row>139</xdr:row>
      <xdr:rowOff>146538</xdr:rowOff>
    </xdr:from>
    <xdr:to>
      <xdr:col>11</xdr:col>
      <xdr:colOff>553184</xdr:colOff>
      <xdr:row>165</xdr:row>
      <xdr:rowOff>19416</xdr:rowOff>
    </xdr:to>
    <xdr:graphicFrame macro="">
      <xdr:nvGraphicFramePr>
        <xdr:cNvPr id="327" name="Chart 326">
          <a:extLst>
            <a:ext uri="{FF2B5EF4-FFF2-40B4-BE49-F238E27FC236}">
              <a16:creationId xmlns:a16="http://schemas.microsoft.com/office/drawing/2014/main" id="{0C4A8110-CEAC-4CC5-86C0-31A65F8F9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129</xdr:row>
      <xdr:rowOff>0</xdr:rowOff>
    </xdr:from>
    <xdr:ext cx="304800" cy="304067"/>
    <xdr:sp macro="" textlink="">
      <xdr:nvSpPr>
        <xdr:cNvPr id="328" name="AutoShape 1">
          <a:extLst>
            <a:ext uri="{FF2B5EF4-FFF2-40B4-BE49-F238E27FC236}">
              <a16:creationId xmlns:a16="http://schemas.microsoft.com/office/drawing/2014/main" id="{37CBCDED-D8CC-41A3-882E-8F18E233A889}"/>
            </a:ext>
          </a:extLst>
        </xdr:cNvPr>
        <xdr:cNvSpPr>
          <a:spLocks noChangeAspect="1" noChangeArrowheads="1"/>
        </xdr:cNvSpPr>
      </xdr:nvSpPr>
      <xdr:spPr bwMode="auto">
        <a:xfrm>
          <a:off x="165735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130</xdr:row>
      <xdr:rowOff>0</xdr:rowOff>
    </xdr:from>
    <xdr:ext cx="304800" cy="304067"/>
    <xdr:sp macro="" textlink="">
      <xdr:nvSpPr>
        <xdr:cNvPr id="329" name="AutoShape 1">
          <a:extLst>
            <a:ext uri="{FF2B5EF4-FFF2-40B4-BE49-F238E27FC236}">
              <a16:creationId xmlns:a16="http://schemas.microsoft.com/office/drawing/2014/main" id="{9249A8B9-B092-44BB-86B3-30DBF6875EA8}"/>
            </a:ext>
          </a:extLst>
        </xdr:cNvPr>
        <xdr:cNvSpPr>
          <a:spLocks noChangeAspect="1" noChangeArrowheads="1"/>
        </xdr:cNvSpPr>
      </xdr:nvSpPr>
      <xdr:spPr bwMode="auto">
        <a:xfrm>
          <a:off x="1657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130</xdr:row>
      <xdr:rowOff>0</xdr:rowOff>
    </xdr:from>
    <xdr:ext cx="304800" cy="304067"/>
    <xdr:sp macro="" textlink="">
      <xdr:nvSpPr>
        <xdr:cNvPr id="330" name="AutoShape 1">
          <a:extLst>
            <a:ext uri="{FF2B5EF4-FFF2-40B4-BE49-F238E27FC236}">
              <a16:creationId xmlns:a16="http://schemas.microsoft.com/office/drawing/2014/main" id="{04CE71B3-D7CD-49DA-8A92-729EB617DFB9}"/>
            </a:ext>
          </a:extLst>
        </xdr:cNvPr>
        <xdr:cNvSpPr>
          <a:spLocks noChangeAspect="1" noChangeArrowheads="1"/>
        </xdr:cNvSpPr>
      </xdr:nvSpPr>
      <xdr:spPr bwMode="auto">
        <a:xfrm>
          <a:off x="1657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131</xdr:row>
      <xdr:rowOff>0</xdr:rowOff>
    </xdr:from>
    <xdr:ext cx="304800" cy="304067"/>
    <xdr:sp macro="" textlink="">
      <xdr:nvSpPr>
        <xdr:cNvPr id="331" name="AutoShape 1">
          <a:extLst>
            <a:ext uri="{FF2B5EF4-FFF2-40B4-BE49-F238E27FC236}">
              <a16:creationId xmlns:a16="http://schemas.microsoft.com/office/drawing/2014/main" id="{A517C118-B271-4E09-AB09-C37C750B72E9}"/>
            </a:ext>
          </a:extLst>
        </xdr:cNvPr>
        <xdr:cNvSpPr>
          <a:spLocks noChangeAspect="1" noChangeArrowheads="1"/>
        </xdr:cNvSpPr>
      </xdr:nvSpPr>
      <xdr:spPr bwMode="auto">
        <a:xfrm>
          <a:off x="1657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131</xdr:row>
      <xdr:rowOff>0</xdr:rowOff>
    </xdr:from>
    <xdr:ext cx="304800" cy="304067"/>
    <xdr:sp macro="" textlink="">
      <xdr:nvSpPr>
        <xdr:cNvPr id="332" name="AutoShape 1">
          <a:extLst>
            <a:ext uri="{FF2B5EF4-FFF2-40B4-BE49-F238E27FC236}">
              <a16:creationId xmlns:a16="http://schemas.microsoft.com/office/drawing/2014/main" id="{59E0F8FD-F317-435D-91C6-A659EF313CC4}"/>
            </a:ext>
          </a:extLst>
        </xdr:cNvPr>
        <xdr:cNvSpPr>
          <a:spLocks noChangeAspect="1" noChangeArrowheads="1"/>
        </xdr:cNvSpPr>
      </xdr:nvSpPr>
      <xdr:spPr bwMode="auto">
        <a:xfrm>
          <a:off x="1657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132</xdr:row>
      <xdr:rowOff>0</xdr:rowOff>
    </xdr:from>
    <xdr:ext cx="304800" cy="304067"/>
    <xdr:sp macro="" textlink="">
      <xdr:nvSpPr>
        <xdr:cNvPr id="333" name="AutoShape 1">
          <a:extLst>
            <a:ext uri="{FF2B5EF4-FFF2-40B4-BE49-F238E27FC236}">
              <a16:creationId xmlns:a16="http://schemas.microsoft.com/office/drawing/2014/main" id="{D4C14EAA-78A5-4F23-9254-431A73AF1A6A}"/>
            </a:ext>
          </a:extLst>
        </xdr:cNvPr>
        <xdr:cNvSpPr>
          <a:spLocks noChangeAspect="1" noChangeArrowheads="1"/>
        </xdr:cNvSpPr>
      </xdr:nvSpPr>
      <xdr:spPr bwMode="auto">
        <a:xfrm>
          <a:off x="1657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132</xdr:row>
      <xdr:rowOff>0</xdr:rowOff>
    </xdr:from>
    <xdr:ext cx="304800" cy="304067"/>
    <xdr:sp macro="" textlink="">
      <xdr:nvSpPr>
        <xdr:cNvPr id="334" name="AutoShape 1">
          <a:extLst>
            <a:ext uri="{FF2B5EF4-FFF2-40B4-BE49-F238E27FC236}">
              <a16:creationId xmlns:a16="http://schemas.microsoft.com/office/drawing/2014/main" id="{AB8217A1-053D-4FE4-9B74-DFEB43B2FA17}"/>
            </a:ext>
          </a:extLst>
        </xdr:cNvPr>
        <xdr:cNvSpPr>
          <a:spLocks noChangeAspect="1" noChangeArrowheads="1"/>
        </xdr:cNvSpPr>
      </xdr:nvSpPr>
      <xdr:spPr bwMode="auto">
        <a:xfrm>
          <a:off x="1657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132</xdr:row>
      <xdr:rowOff>0</xdr:rowOff>
    </xdr:from>
    <xdr:ext cx="304800" cy="304067"/>
    <xdr:sp macro="" textlink="">
      <xdr:nvSpPr>
        <xdr:cNvPr id="335" name="AutoShape 1">
          <a:extLst>
            <a:ext uri="{FF2B5EF4-FFF2-40B4-BE49-F238E27FC236}">
              <a16:creationId xmlns:a16="http://schemas.microsoft.com/office/drawing/2014/main" id="{1ABEE28F-09EF-49D6-9FE6-21878393335D}"/>
            </a:ext>
          </a:extLst>
        </xdr:cNvPr>
        <xdr:cNvSpPr>
          <a:spLocks noChangeAspect="1" noChangeArrowheads="1"/>
        </xdr:cNvSpPr>
      </xdr:nvSpPr>
      <xdr:spPr bwMode="auto">
        <a:xfrm>
          <a:off x="1657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132</xdr:row>
      <xdr:rowOff>0</xdr:rowOff>
    </xdr:from>
    <xdr:ext cx="304800" cy="304067"/>
    <xdr:sp macro="" textlink="">
      <xdr:nvSpPr>
        <xdr:cNvPr id="336" name="AutoShape 1">
          <a:extLst>
            <a:ext uri="{FF2B5EF4-FFF2-40B4-BE49-F238E27FC236}">
              <a16:creationId xmlns:a16="http://schemas.microsoft.com/office/drawing/2014/main" id="{13982630-9499-4542-B7E4-6FBE35AECAE9}"/>
            </a:ext>
          </a:extLst>
        </xdr:cNvPr>
        <xdr:cNvSpPr>
          <a:spLocks noChangeAspect="1" noChangeArrowheads="1"/>
        </xdr:cNvSpPr>
      </xdr:nvSpPr>
      <xdr:spPr bwMode="auto">
        <a:xfrm>
          <a:off x="1657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133</xdr:row>
      <xdr:rowOff>0</xdr:rowOff>
    </xdr:from>
    <xdr:ext cx="304800" cy="304067"/>
    <xdr:sp macro="" textlink="">
      <xdr:nvSpPr>
        <xdr:cNvPr id="337" name="AutoShape 1">
          <a:extLst>
            <a:ext uri="{FF2B5EF4-FFF2-40B4-BE49-F238E27FC236}">
              <a16:creationId xmlns:a16="http://schemas.microsoft.com/office/drawing/2014/main" id="{8D6564C4-FC06-413C-B90B-AF6435A1DD6D}"/>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133</xdr:row>
      <xdr:rowOff>0</xdr:rowOff>
    </xdr:from>
    <xdr:ext cx="304800" cy="304067"/>
    <xdr:sp macro="" textlink="">
      <xdr:nvSpPr>
        <xdr:cNvPr id="338" name="AutoShape 1">
          <a:extLst>
            <a:ext uri="{FF2B5EF4-FFF2-40B4-BE49-F238E27FC236}">
              <a16:creationId xmlns:a16="http://schemas.microsoft.com/office/drawing/2014/main" id="{8A8CBFE8-2222-411B-BD61-26B7D91E0E34}"/>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133</xdr:row>
      <xdr:rowOff>0</xdr:rowOff>
    </xdr:from>
    <xdr:ext cx="304800" cy="304067"/>
    <xdr:sp macro="" textlink="">
      <xdr:nvSpPr>
        <xdr:cNvPr id="339" name="AutoShape 1">
          <a:extLst>
            <a:ext uri="{FF2B5EF4-FFF2-40B4-BE49-F238E27FC236}">
              <a16:creationId xmlns:a16="http://schemas.microsoft.com/office/drawing/2014/main" id="{C068CD0D-D317-4E5B-A923-E52920C93F99}"/>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133</xdr:row>
      <xdr:rowOff>0</xdr:rowOff>
    </xdr:from>
    <xdr:ext cx="304800" cy="304067"/>
    <xdr:sp macro="" textlink="">
      <xdr:nvSpPr>
        <xdr:cNvPr id="340" name="AutoShape 1">
          <a:extLst>
            <a:ext uri="{FF2B5EF4-FFF2-40B4-BE49-F238E27FC236}">
              <a16:creationId xmlns:a16="http://schemas.microsoft.com/office/drawing/2014/main" id="{EA076781-9D21-4B8B-A2AF-3557AA196AF7}"/>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134</xdr:row>
      <xdr:rowOff>0</xdr:rowOff>
    </xdr:from>
    <xdr:ext cx="304800" cy="304067"/>
    <xdr:sp macro="" textlink="">
      <xdr:nvSpPr>
        <xdr:cNvPr id="341" name="AutoShape 1">
          <a:extLst>
            <a:ext uri="{FF2B5EF4-FFF2-40B4-BE49-F238E27FC236}">
              <a16:creationId xmlns:a16="http://schemas.microsoft.com/office/drawing/2014/main" id="{169AD6DB-1AA5-4EC4-8C45-CF6641B2A31F}"/>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134</xdr:row>
      <xdr:rowOff>0</xdr:rowOff>
    </xdr:from>
    <xdr:ext cx="304800" cy="304067"/>
    <xdr:sp macro="" textlink="">
      <xdr:nvSpPr>
        <xdr:cNvPr id="342" name="AutoShape 1">
          <a:extLst>
            <a:ext uri="{FF2B5EF4-FFF2-40B4-BE49-F238E27FC236}">
              <a16:creationId xmlns:a16="http://schemas.microsoft.com/office/drawing/2014/main" id="{2AA840D9-B9E4-48BF-9E09-FFC0F58BAB01}"/>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134</xdr:row>
      <xdr:rowOff>0</xdr:rowOff>
    </xdr:from>
    <xdr:ext cx="304800" cy="304067"/>
    <xdr:sp macro="" textlink="">
      <xdr:nvSpPr>
        <xdr:cNvPr id="343" name="AutoShape 1">
          <a:extLst>
            <a:ext uri="{FF2B5EF4-FFF2-40B4-BE49-F238E27FC236}">
              <a16:creationId xmlns:a16="http://schemas.microsoft.com/office/drawing/2014/main" id="{E398726C-5AA0-46AA-99E9-41956414A1C2}"/>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134</xdr:row>
      <xdr:rowOff>0</xdr:rowOff>
    </xdr:from>
    <xdr:ext cx="304800" cy="304067"/>
    <xdr:sp macro="" textlink="">
      <xdr:nvSpPr>
        <xdr:cNvPr id="344" name="AutoShape 1">
          <a:extLst>
            <a:ext uri="{FF2B5EF4-FFF2-40B4-BE49-F238E27FC236}">
              <a16:creationId xmlns:a16="http://schemas.microsoft.com/office/drawing/2014/main" id="{055F3A1E-1E0C-47CC-B03D-8846F0C7638E}"/>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135</xdr:row>
      <xdr:rowOff>0</xdr:rowOff>
    </xdr:from>
    <xdr:ext cx="304800" cy="304067"/>
    <xdr:sp macro="" textlink="">
      <xdr:nvSpPr>
        <xdr:cNvPr id="345" name="AutoShape 1">
          <a:extLst>
            <a:ext uri="{FF2B5EF4-FFF2-40B4-BE49-F238E27FC236}">
              <a16:creationId xmlns:a16="http://schemas.microsoft.com/office/drawing/2014/main" id="{D8F36373-90F5-4592-B80C-E82344921ADE}"/>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135</xdr:row>
      <xdr:rowOff>0</xdr:rowOff>
    </xdr:from>
    <xdr:ext cx="304800" cy="304067"/>
    <xdr:sp macro="" textlink="">
      <xdr:nvSpPr>
        <xdr:cNvPr id="346" name="AutoShape 1">
          <a:extLst>
            <a:ext uri="{FF2B5EF4-FFF2-40B4-BE49-F238E27FC236}">
              <a16:creationId xmlns:a16="http://schemas.microsoft.com/office/drawing/2014/main" id="{DA65F7E5-1FF1-4BF2-816A-AA28355BD319}"/>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135</xdr:row>
      <xdr:rowOff>0</xdr:rowOff>
    </xdr:from>
    <xdr:ext cx="304800" cy="304067"/>
    <xdr:sp macro="" textlink="">
      <xdr:nvSpPr>
        <xdr:cNvPr id="347" name="AutoShape 1">
          <a:extLst>
            <a:ext uri="{FF2B5EF4-FFF2-40B4-BE49-F238E27FC236}">
              <a16:creationId xmlns:a16="http://schemas.microsoft.com/office/drawing/2014/main" id="{A49F65D8-FC00-4E70-871B-71D3D65998AA}"/>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135</xdr:row>
      <xdr:rowOff>0</xdr:rowOff>
    </xdr:from>
    <xdr:ext cx="304800" cy="304067"/>
    <xdr:sp macro="" textlink="">
      <xdr:nvSpPr>
        <xdr:cNvPr id="348" name="AutoShape 1">
          <a:extLst>
            <a:ext uri="{FF2B5EF4-FFF2-40B4-BE49-F238E27FC236}">
              <a16:creationId xmlns:a16="http://schemas.microsoft.com/office/drawing/2014/main" id="{FD574FB3-6B86-4F4D-B8BE-83796EA48C53}"/>
            </a:ext>
          </a:extLst>
        </xdr:cNvPr>
        <xdr:cNvSpPr>
          <a:spLocks noChangeAspect="1" noChangeArrowheads="1"/>
        </xdr:cNvSpPr>
      </xdr:nvSpPr>
      <xdr:spPr bwMode="auto">
        <a:xfrm>
          <a:off x="1657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136</xdr:row>
      <xdr:rowOff>0</xdr:rowOff>
    </xdr:from>
    <xdr:ext cx="304800" cy="304067"/>
    <xdr:sp macro="" textlink="">
      <xdr:nvSpPr>
        <xdr:cNvPr id="349" name="AutoShape 1">
          <a:extLst>
            <a:ext uri="{FF2B5EF4-FFF2-40B4-BE49-F238E27FC236}">
              <a16:creationId xmlns:a16="http://schemas.microsoft.com/office/drawing/2014/main" id="{17FDD9AA-FE43-487A-8F70-EFE048A5E910}"/>
            </a:ext>
          </a:extLst>
        </xdr:cNvPr>
        <xdr:cNvSpPr>
          <a:spLocks noChangeAspect="1" noChangeArrowheads="1"/>
        </xdr:cNvSpPr>
      </xdr:nvSpPr>
      <xdr:spPr bwMode="auto">
        <a:xfrm>
          <a:off x="1657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136</xdr:row>
      <xdr:rowOff>0</xdr:rowOff>
    </xdr:from>
    <xdr:ext cx="304800" cy="304067"/>
    <xdr:sp macro="" textlink="">
      <xdr:nvSpPr>
        <xdr:cNvPr id="350" name="AutoShape 1">
          <a:extLst>
            <a:ext uri="{FF2B5EF4-FFF2-40B4-BE49-F238E27FC236}">
              <a16:creationId xmlns:a16="http://schemas.microsoft.com/office/drawing/2014/main" id="{AA6ABFA5-A359-4765-BE15-2D19D5DD7E52}"/>
            </a:ext>
          </a:extLst>
        </xdr:cNvPr>
        <xdr:cNvSpPr>
          <a:spLocks noChangeAspect="1" noChangeArrowheads="1"/>
        </xdr:cNvSpPr>
      </xdr:nvSpPr>
      <xdr:spPr bwMode="auto">
        <a:xfrm>
          <a:off x="1657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136</xdr:row>
      <xdr:rowOff>0</xdr:rowOff>
    </xdr:from>
    <xdr:ext cx="304800" cy="304067"/>
    <xdr:sp macro="" textlink="">
      <xdr:nvSpPr>
        <xdr:cNvPr id="351" name="AutoShape 1">
          <a:extLst>
            <a:ext uri="{FF2B5EF4-FFF2-40B4-BE49-F238E27FC236}">
              <a16:creationId xmlns:a16="http://schemas.microsoft.com/office/drawing/2014/main" id="{381DDCA4-C796-4CC5-8E32-BDD5BD57F707}"/>
            </a:ext>
          </a:extLst>
        </xdr:cNvPr>
        <xdr:cNvSpPr>
          <a:spLocks noChangeAspect="1" noChangeArrowheads="1"/>
        </xdr:cNvSpPr>
      </xdr:nvSpPr>
      <xdr:spPr bwMode="auto">
        <a:xfrm>
          <a:off x="1657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137</xdr:row>
      <xdr:rowOff>0</xdr:rowOff>
    </xdr:from>
    <xdr:ext cx="304800" cy="304067"/>
    <xdr:sp macro="" textlink="">
      <xdr:nvSpPr>
        <xdr:cNvPr id="352" name="AutoShape 1">
          <a:extLst>
            <a:ext uri="{FF2B5EF4-FFF2-40B4-BE49-F238E27FC236}">
              <a16:creationId xmlns:a16="http://schemas.microsoft.com/office/drawing/2014/main" id="{40CDC705-F9AF-42F2-9E00-4555D8BE17BE}"/>
            </a:ext>
          </a:extLst>
        </xdr:cNvPr>
        <xdr:cNvSpPr>
          <a:spLocks noChangeAspect="1" noChangeArrowheads="1"/>
        </xdr:cNvSpPr>
      </xdr:nvSpPr>
      <xdr:spPr bwMode="auto">
        <a:xfrm>
          <a:off x="165735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129</xdr:row>
      <xdr:rowOff>0</xdr:rowOff>
    </xdr:from>
    <xdr:ext cx="304800" cy="304067"/>
    <xdr:sp macro="" textlink="">
      <xdr:nvSpPr>
        <xdr:cNvPr id="353" name="AutoShape 1">
          <a:extLst>
            <a:ext uri="{FF2B5EF4-FFF2-40B4-BE49-F238E27FC236}">
              <a16:creationId xmlns:a16="http://schemas.microsoft.com/office/drawing/2014/main" id="{5E3D4F8D-9FC0-4F2E-BDA6-E1CA91E2CC35}"/>
            </a:ext>
          </a:extLst>
        </xdr:cNvPr>
        <xdr:cNvSpPr>
          <a:spLocks noChangeAspect="1" noChangeArrowheads="1"/>
        </xdr:cNvSpPr>
      </xdr:nvSpPr>
      <xdr:spPr bwMode="auto">
        <a:xfrm>
          <a:off x="292417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129</xdr:row>
      <xdr:rowOff>0</xdr:rowOff>
    </xdr:from>
    <xdr:ext cx="304800" cy="304067"/>
    <xdr:sp macro="" textlink="">
      <xdr:nvSpPr>
        <xdr:cNvPr id="354" name="AutoShape 1">
          <a:extLst>
            <a:ext uri="{FF2B5EF4-FFF2-40B4-BE49-F238E27FC236}">
              <a16:creationId xmlns:a16="http://schemas.microsoft.com/office/drawing/2014/main" id="{C549DF61-1627-4036-AC35-0C7884F9C616}"/>
            </a:ext>
          </a:extLst>
        </xdr:cNvPr>
        <xdr:cNvSpPr>
          <a:spLocks noChangeAspect="1" noChangeArrowheads="1"/>
        </xdr:cNvSpPr>
      </xdr:nvSpPr>
      <xdr:spPr bwMode="auto">
        <a:xfrm>
          <a:off x="292417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304067"/>
    <xdr:sp macro="" textlink="">
      <xdr:nvSpPr>
        <xdr:cNvPr id="355" name="AutoShape 1">
          <a:extLst>
            <a:ext uri="{FF2B5EF4-FFF2-40B4-BE49-F238E27FC236}">
              <a16:creationId xmlns:a16="http://schemas.microsoft.com/office/drawing/2014/main" id="{4BB0D825-D443-409E-A59E-2BBBF656FB9E}"/>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304067"/>
    <xdr:sp macro="" textlink="">
      <xdr:nvSpPr>
        <xdr:cNvPr id="356" name="AutoShape 1">
          <a:extLst>
            <a:ext uri="{FF2B5EF4-FFF2-40B4-BE49-F238E27FC236}">
              <a16:creationId xmlns:a16="http://schemas.microsoft.com/office/drawing/2014/main" id="{DCD7784B-8EC3-4BF5-A079-F2E6D1BE0A28}"/>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304067"/>
    <xdr:sp macro="" textlink="">
      <xdr:nvSpPr>
        <xdr:cNvPr id="357" name="AutoShape 1">
          <a:extLst>
            <a:ext uri="{FF2B5EF4-FFF2-40B4-BE49-F238E27FC236}">
              <a16:creationId xmlns:a16="http://schemas.microsoft.com/office/drawing/2014/main" id="{2EFD29F7-8EA3-426D-98CB-93EC181572B5}"/>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304067"/>
    <xdr:sp macro="" textlink="">
      <xdr:nvSpPr>
        <xdr:cNvPr id="358" name="AutoShape 1">
          <a:extLst>
            <a:ext uri="{FF2B5EF4-FFF2-40B4-BE49-F238E27FC236}">
              <a16:creationId xmlns:a16="http://schemas.microsoft.com/office/drawing/2014/main" id="{C1D40042-8F7E-46E5-877B-729BCDDDAF2A}"/>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131</xdr:row>
      <xdr:rowOff>0</xdr:rowOff>
    </xdr:from>
    <xdr:ext cx="304800" cy="304067"/>
    <xdr:sp macro="" textlink="">
      <xdr:nvSpPr>
        <xdr:cNvPr id="359" name="AutoShape 1">
          <a:extLst>
            <a:ext uri="{FF2B5EF4-FFF2-40B4-BE49-F238E27FC236}">
              <a16:creationId xmlns:a16="http://schemas.microsoft.com/office/drawing/2014/main" id="{26B255B7-354C-4627-8FDE-253BC1CF05AE}"/>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131</xdr:row>
      <xdr:rowOff>0</xdr:rowOff>
    </xdr:from>
    <xdr:ext cx="304800" cy="304067"/>
    <xdr:sp macro="" textlink="">
      <xdr:nvSpPr>
        <xdr:cNvPr id="360" name="AutoShape 1">
          <a:extLst>
            <a:ext uri="{FF2B5EF4-FFF2-40B4-BE49-F238E27FC236}">
              <a16:creationId xmlns:a16="http://schemas.microsoft.com/office/drawing/2014/main" id="{FB593B29-7B0A-4F68-9EFF-A84BF9B898F6}"/>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131</xdr:row>
      <xdr:rowOff>0</xdr:rowOff>
    </xdr:from>
    <xdr:ext cx="304800" cy="304067"/>
    <xdr:sp macro="" textlink="">
      <xdr:nvSpPr>
        <xdr:cNvPr id="361" name="AutoShape 1">
          <a:extLst>
            <a:ext uri="{FF2B5EF4-FFF2-40B4-BE49-F238E27FC236}">
              <a16:creationId xmlns:a16="http://schemas.microsoft.com/office/drawing/2014/main" id="{6D33BF2A-C980-4785-96A5-3540CE2FCE15}"/>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131</xdr:row>
      <xdr:rowOff>0</xdr:rowOff>
    </xdr:from>
    <xdr:ext cx="304800" cy="304067"/>
    <xdr:sp macro="" textlink="">
      <xdr:nvSpPr>
        <xdr:cNvPr id="362" name="AutoShape 1">
          <a:extLst>
            <a:ext uri="{FF2B5EF4-FFF2-40B4-BE49-F238E27FC236}">
              <a16:creationId xmlns:a16="http://schemas.microsoft.com/office/drawing/2014/main" id="{1B9CEBDF-0FAE-4024-A749-D09B70FDB590}"/>
            </a:ext>
          </a:extLst>
        </xdr:cNvPr>
        <xdr:cNvSpPr>
          <a:spLocks noChangeAspect="1" noChangeArrowheads="1"/>
        </xdr:cNvSpPr>
      </xdr:nvSpPr>
      <xdr:spPr bwMode="auto">
        <a:xfrm>
          <a:off x="292417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132</xdr:row>
      <xdr:rowOff>0</xdr:rowOff>
    </xdr:from>
    <xdr:ext cx="304800" cy="304067"/>
    <xdr:sp macro="" textlink="">
      <xdr:nvSpPr>
        <xdr:cNvPr id="363" name="AutoShape 1">
          <a:extLst>
            <a:ext uri="{FF2B5EF4-FFF2-40B4-BE49-F238E27FC236}">
              <a16:creationId xmlns:a16="http://schemas.microsoft.com/office/drawing/2014/main" id="{EE7B4BF3-AEF1-4D61-B417-C5C870BA36FC}"/>
            </a:ext>
          </a:extLst>
        </xdr:cNvPr>
        <xdr:cNvSpPr>
          <a:spLocks noChangeAspect="1" noChangeArrowheads="1"/>
        </xdr:cNvSpPr>
      </xdr:nvSpPr>
      <xdr:spPr bwMode="auto">
        <a:xfrm>
          <a:off x="292417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132</xdr:row>
      <xdr:rowOff>0</xdr:rowOff>
    </xdr:from>
    <xdr:ext cx="304800" cy="304067"/>
    <xdr:sp macro="" textlink="">
      <xdr:nvSpPr>
        <xdr:cNvPr id="364" name="AutoShape 1">
          <a:extLst>
            <a:ext uri="{FF2B5EF4-FFF2-40B4-BE49-F238E27FC236}">
              <a16:creationId xmlns:a16="http://schemas.microsoft.com/office/drawing/2014/main" id="{1F1EA5DB-1802-42CD-A894-6CBC184484FB}"/>
            </a:ext>
          </a:extLst>
        </xdr:cNvPr>
        <xdr:cNvSpPr>
          <a:spLocks noChangeAspect="1" noChangeArrowheads="1"/>
        </xdr:cNvSpPr>
      </xdr:nvSpPr>
      <xdr:spPr bwMode="auto">
        <a:xfrm>
          <a:off x="292417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132</xdr:row>
      <xdr:rowOff>0</xdr:rowOff>
    </xdr:from>
    <xdr:ext cx="304800" cy="304067"/>
    <xdr:sp macro="" textlink="">
      <xdr:nvSpPr>
        <xdr:cNvPr id="365" name="AutoShape 1">
          <a:extLst>
            <a:ext uri="{FF2B5EF4-FFF2-40B4-BE49-F238E27FC236}">
              <a16:creationId xmlns:a16="http://schemas.microsoft.com/office/drawing/2014/main" id="{B3D91894-E2CF-488A-AC71-EB36E2A11F15}"/>
            </a:ext>
          </a:extLst>
        </xdr:cNvPr>
        <xdr:cNvSpPr>
          <a:spLocks noChangeAspect="1" noChangeArrowheads="1"/>
        </xdr:cNvSpPr>
      </xdr:nvSpPr>
      <xdr:spPr bwMode="auto">
        <a:xfrm>
          <a:off x="292417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132</xdr:row>
      <xdr:rowOff>0</xdr:rowOff>
    </xdr:from>
    <xdr:ext cx="304800" cy="304067"/>
    <xdr:sp macro="" textlink="">
      <xdr:nvSpPr>
        <xdr:cNvPr id="366" name="AutoShape 1">
          <a:extLst>
            <a:ext uri="{FF2B5EF4-FFF2-40B4-BE49-F238E27FC236}">
              <a16:creationId xmlns:a16="http://schemas.microsoft.com/office/drawing/2014/main" id="{D3B39C6D-6231-4B6D-A426-1B5E0DBE2C82}"/>
            </a:ext>
          </a:extLst>
        </xdr:cNvPr>
        <xdr:cNvSpPr>
          <a:spLocks noChangeAspect="1" noChangeArrowheads="1"/>
        </xdr:cNvSpPr>
      </xdr:nvSpPr>
      <xdr:spPr bwMode="auto">
        <a:xfrm>
          <a:off x="292417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133</xdr:row>
      <xdr:rowOff>0</xdr:rowOff>
    </xdr:from>
    <xdr:ext cx="304800" cy="304067"/>
    <xdr:sp macro="" textlink="">
      <xdr:nvSpPr>
        <xdr:cNvPr id="367" name="AutoShape 1">
          <a:extLst>
            <a:ext uri="{FF2B5EF4-FFF2-40B4-BE49-F238E27FC236}">
              <a16:creationId xmlns:a16="http://schemas.microsoft.com/office/drawing/2014/main" id="{9A9124FE-3DF9-4000-BE9A-496379923F04}"/>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133</xdr:row>
      <xdr:rowOff>0</xdr:rowOff>
    </xdr:from>
    <xdr:ext cx="304800" cy="304067"/>
    <xdr:sp macro="" textlink="">
      <xdr:nvSpPr>
        <xdr:cNvPr id="368" name="AutoShape 1">
          <a:extLst>
            <a:ext uri="{FF2B5EF4-FFF2-40B4-BE49-F238E27FC236}">
              <a16:creationId xmlns:a16="http://schemas.microsoft.com/office/drawing/2014/main" id="{C54C84CD-88B7-4269-89C1-5A8DBF5AAF05}"/>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133</xdr:row>
      <xdr:rowOff>0</xdr:rowOff>
    </xdr:from>
    <xdr:ext cx="304800" cy="304067"/>
    <xdr:sp macro="" textlink="">
      <xdr:nvSpPr>
        <xdr:cNvPr id="369" name="AutoShape 1">
          <a:extLst>
            <a:ext uri="{FF2B5EF4-FFF2-40B4-BE49-F238E27FC236}">
              <a16:creationId xmlns:a16="http://schemas.microsoft.com/office/drawing/2014/main" id="{1689EA8B-94DE-4415-B7E6-7736135769D0}"/>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133</xdr:row>
      <xdr:rowOff>0</xdr:rowOff>
    </xdr:from>
    <xdr:ext cx="304800" cy="304067"/>
    <xdr:sp macro="" textlink="">
      <xdr:nvSpPr>
        <xdr:cNvPr id="370" name="AutoShape 1">
          <a:extLst>
            <a:ext uri="{FF2B5EF4-FFF2-40B4-BE49-F238E27FC236}">
              <a16:creationId xmlns:a16="http://schemas.microsoft.com/office/drawing/2014/main" id="{E51803EC-AAD8-4072-ADDF-0E51D53E32E1}"/>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134</xdr:row>
      <xdr:rowOff>0</xdr:rowOff>
    </xdr:from>
    <xdr:ext cx="304800" cy="304067"/>
    <xdr:sp macro="" textlink="">
      <xdr:nvSpPr>
        <xdr:cNvPr id="371" name="AutoShape 1">
          <a:extLst>
            <a:ext uri="{FF2B5EF4-FFF2-40B4-BE49-F238E27FC236}">
              <a16:creationId xmlns:a16="http://schemas.microsoft.com/office/drawing/2014/main" id="{898E363D-59FA-4946-9885-FC87E2A259BB}"/>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134</xdr:row>
      <xdr:rowOff>0</xdr:rowOff>
    </xdr:from>
    <xdr:ext cx="304800" cy="304067"/>
    <xdr:sp macro="" textlink="">
      <xdr:nvSpPr>
        <xdr:cNvPr id="372" name="AutoShape 1">
          <a:extLst>
            <a:ext uri="{FF2B5EF4-FFF2-40B4-BE49-F238E27FC236}">
              <a16:creationId xmlns:a16="http://schemas.microsoft.com/office/drawing/2014/main" id="{A449E70A-4B03-4D50-AC5C-AFD66DADE558}"/>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134</xdr:row>
      <xdr:rowOff>0</xdr:rowOff>
    </xdr:from>
    <xdr:ext cx="304800" cy="304067"/>
    <xdr:sp macro="" textlink="">
      <xdr:nvSpPr>
        <xdr:cNvPr id="373" name="AutoShape 1">
          <a:extLst>
            <a:ext uri="{FF2B5EF4-FFF2-40B4-BE49-F238E27FC236}">
              <a16:creationId xmlns:a16="http://schemas.microsoft.com/office/drawing/2014/main" id="{963CF01E-EE07-4DB6-B333-EE54EBE104BB}"/>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134</xdr:row>
      <xdr:rowOff>0</xdr:rowOff>
    </xdr:from>
    <xdr:ext cx="304800" cy="304067"/>
    <xdr:sp macro="" textlink="">
      <xdr:nvSpPr>
        <xdr:cNvPr id="374" name="AutoShape 1">
          <a:extLst>
            <a:ext uri="{FF2B5EF4-FFF2-40B4-BE49-F238E27FC236}">
              <a16:creationId xmlns:a16="http://schemas.microsoft.com/office/drawing/2014/main" id="{BDF431BC-2168-4A42-8999-28D414936886}"/>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135</xdr:row>
      <xdr:rowOff>0</xdr:rowOff>
    </xdr:from>
    <xdr:ext cx="304800" cy="304067"/>
    <xdr:sp macro="" textlink="">
      <xdr:nvSpPr>
        <xdr:cNvPr id="375" name="AutoShape 1">
          <a:extLst>
            <a:ext uri="{FF2B5EF4-FFF2-40B4-BE49-F238E27FC236}">
              <a16:creationId xmlns:a16="http://schemas.microsoft.com/office/drawing/2014/main" id="{4EB8F079-D616-4F66-BC4D-6BA8174404F5}"/>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135</xdr:row>
      <xdr:rowOff>0</xdr:rowOff>
    </xdr:from>
    <xdr:ext cx="304800" cy="304067"/>
    <xdr:sp macro="" textlink="">
      <xdr:nvSpPr>
        <xdr:cNvPr id="376" name="AutoShape 1">
          <a:extLst>
            <a:ext uri="{FF2B5EF4-FFF2-40B4-BE49-F238E27FC236}">
              <a16:creationId xmlns:a16="http://schemas.microsoft.com/office/drawing/2014/main" id="{90D3C87E-D7E6-4CAE-AB19-23A95D2F63E8}"/>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135</xdr:row>
      <xdr:rowOff>0</xdr:rowOff>
    </xdr:from>
    <xdr:ext cx="304800" cy="304067"/>
    <xdr:sp macro="" textlink="">
      <xdr:nvSpPr>
        <xdr:cNvPr id="377" name="AutoShape 1">
          <a:extLst>
            <a:ext uri="{FF2B5EF4-FFF2-40B4-BE49-F238E27FC236}">
              <a16:creationId xmlns:a16="http://schemas.microsoft.com/office/drawing/2014/main" id="{39ED5370-6862-43E2-A6C1-7C14215E5A51}"/>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135</xdr:row>
      <xdr:rowOff>0</xdr:rowOff>
    </xdr:from>
    <xdr:ext cx="304800" cy="304067"/>
    <xdr:sp macro="" textlink="">
      <xdr:nvSpPr>
        <xdr:cNvPr id="378" name="AutoShape 1">
          <a:extLst>
            <a:ext uri="{FF2B5EF4-FFF2-40B4-BE49-F238E27FC236}">
              <a16:creationId xmlns:a16="http://schemas.microsoft.com/office/drawing/2014/main" id="{D1D45368-0702-4F99-BB51-33510F0740B6}"/>
            </a:ext>
          </a:extLst>
        </xdr:cNvPr>
        <xdr:cNvSpPr>
          <a:spLocks noChangeAspect="1" noChangeArrowheads="1"/>
        </xdr:cNvSpPr>
      </xdr:nvSpPr>
      <xdr:spPr bwMode="auto">
        <a:xfrm>
          <a:off x="292417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136</xdr:row>
      <xdr:rowOff>0</xdr:rowOff>
    </xdr:from>
    <xdr:ext cx="304800" cy="304067"/>
    <xdr:sp macro="" textlink="">
      <xdr:nvSpPr>
        <xdr:cNvPr id="379" name="AutoShape 1">
          <a:extLst>
            <a:ext uri="{FF2B5EF4-FFF2-40B4-BE49-F238E27FC236}">
              <a16:creationId xmlns:a16="http://schemas.microsoft.com/office/drawing/2014/main" id="{C555854C-E56C-44A5-BE15-FF2564FBB7A8}"/>
            </a:ext>
          </a:extLst>
        </xdr:cNvPr>
        <xdr:cNvSpPr>
          <a:spLocks noChangeAspect="1" noChangeArrowheads="1"/>
        </xdr:cNvSpPr>
      </xdr:nvSpPr>
      <xdr:spPr bwMode="auto">
        <a:xfrm>
          <a:off x="292417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136</xdr:row>
      <xdr:rowOff>0</xdr:rowOff>
    </xdr:from>
    <xdr:ext cx="304800" cy="304067"/>
    <xdr:sp macro="" textlink="">
      <xdr:nvSpPr>
        <xdr:cNvPr id="380" name="AutoShape 1">
          <a:extLst>
            <a:ext uri="{FF2B5EF4-FFF2-40B4-BE49-F238E27FC236}">
              <a16:creationId xmlns:a16="http://schemas.microsoft.com/office/drawing/2014/main" id="{DD80B44C-BAE0-457C-A4CA-E60B5AB0460B}"/>
            </a:ext>
          </a:extLst>
        </xdr:cNvPr>
        <xdr:cNvSpPr>
          <a:spLocks noChangeAspect="1" noChangeArrowheads="1"/>
        </xdr:cNvSpPr>
      </xdr:nvSpPr>
      <xdr:spPr bwMode="auto">
        <a:xfrm>
          <a:off x="292417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136</xdr:row>
      <xdr:rowOff>0</xdr:rowOff>
    </xdr:from>
    <xdr:ext cx="304800" cy="304067"/>
    <xdr:sp macro="" textlink="">
      <xdr:nvSpPr>
        <xdr:cNvPr id="381" name="AutoShape 1">
          <a:extLst>
            <a:ext uri="{FF2B5EF4-FFF2-40B4-BE49-F238E27FC236}">
              <a16:creationId xmlns:a16="http://schemas.microsoft.com/office/drawing/2014/main" id="{A5AED896-57C7-49C5-8E65-039701EC8703}"/>
            </a:ext>
          </a:extLst>
        </xdr:cNvPr>
        <xdr:cNvSpPr>
          <a:spLocks noChangeAspect="1" noChangeArrowheads="1"/>
        </xdr:cNvSpPr>
      </xdr:nvSpPr>
      <xdr:spPr bwMode="auto">
        <a:xfrm>
          <a:off x="292417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129</xdr:row>
      <xdr:rowOff>0</xdr:rowOff>
    </xdr:from>
    <xdr:ext cx="304800" cy="304067"/>
    <xdr:sp macro="" textlink="">
      <xdr:nvSpPr>
        <xdr:cNvPr id="382" name="AutoShape 1">
          <a:extLst>
            <a:ext uri="{FF2B5EF4-FFF2-40B4-BE49-F238E27FC236}">
              <a16:creationId xmlns:a16="http://schemas.microsoft.com/office/drawing/2014/main" id="{F21C30E2-08B7-488D-8F74-CBB3346F9B7A}"/>
            </a:ext>
          </a:extLst>
        </xdr:cNvPr>
        <xdr:cNvSpPr>
          <a:spLocks noChangeAspect="1" noChangeArrowheads="1"/>
        </xdr:cNvSpPr>
      </xdr:nvSpPr>
      <xdr:spPr bwMode="auto">
        <a:xfrm>
          <a:off x="356235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129</xdr:row>
      <xdr:rowOff>0</xdr:rowOff>
    </xdr:from>
    <xdr:ext cx="304800" cy="304067"/>
    <xdr:sp macro="" textlink="">
      <xdr:nvSpPr>
        <xdr:cNvPr id="383" name="AutoShape 1">
          <a:extLst>
            <a:ext uri="{FF2B5EF4-FFF2-40B4-BE49-F238E27FC236}">
              <a16:creationId xmlns:a16="http://schemas.microsoft.com/office/drawing/2014/main" id="{5F7E6971-5CCB-4648-8671-80559FB309ED}"/>
            </a:ext>
          </a:extLst>
        </xdr:cNvPr>
        <xdr:cNvSpPr>
          <a:spLocks noChangeAspect="1" noChangeArrowheads="1"/>
        </xdr:cNvSpPr>
      </xdr:nvSpPr>
      <xdr:spPr bwMode="auto">
        <a:xfrm>
          <a:off x="356235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130</xdr:row>
      <xdr:rowOff>0</xdr:rowOff>
    </xdr:from>
    <xdr:ext cx="304800" cy="304067"/>
    <xdr:sp macro="" textlink="">
      <xdr:nvSpPr>
        <xdr:cNvPr id="384" name="AutoShape 1">
          <a:extLst>
            <a:ext uri="{FF2B5EF4-FFF2-40B4-BE49-F238E27FC236}">
              <a16:creationId xmlns:a16="http://schemas.microsoft.com/office/drawing/2014/main" id="{A266F67A-7E8E-4D31-9A22-B333ED993CBD}"/>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130</xdr:row>
      <xdr:rowOff>0</xdr:rowOff>
    </xdr:from>
    <xdr:ext cx="304800" cy="304067"/>
    <xdr:sp macro="" textlink="">
      <xdr:nvSpPr>
        <xdr:cNvPr id="385" name="AutoShape 1">
          <a:extLst>
            <a:ext uri="{FF2B5EF4-FFF2-40B4-BE49-F238E27FC236}">
              <a16:creationId xmlns:a16="http://schemas.microsoft.com/office/drawing/2014/main" id="{D6B0445F-05D5-452B-A31A-7F825EF36DB4}"/>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130</xdr:row>
      <xdr:rowOff>0</xdr:rowOff>
    </xdr:from>
    <xdr:ext cx="304800" cy="304067"/>
    <xdr:sp macro="" textlink="">
      <xdr:nvSpPr>
        <xdr:cNvPr id="386" name="AutoShape 1">
          <a:extLst>
            <a:ext uri="{FF2B5EF4-FFF2-40B4-BE49-F238E27FC236}">
              <a16:creationId xmlns:a16="http://schemas.microsoft.com/office/drawing/2014/main" id="{7D5A4F27-8D38-49D3-A004-D7CE0CD023A2}"/>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130</xdr:row>
      <xdr:rowOff>0</xdr:rowOff>
    </xdr:from>
    <xdr:ext cx="304800" cy="304067"/>
    <xdr:sp macro="" textlink="">
      <xdr:nvSpPr>
        <xdr:cNvPr id="387" name="AutoShape 1">
          <a:extLst>
            <a:ext uri="{FF2B5EF4-FFF2-40B4-BE49-F238E27FC236}">
              <a16:creationId xmlns:a16="http://schemas.microsoft.com/office/drawing/2014/main" id="{469E7863-DDB4-432B-A88E-E4305B538BB7}"/>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131</xdr:row>
      <xdr:rowOff>0</xdr:rowOff>
    </xdr:from>
    <xdr:ext cx="304800" cy="304067"/>
    <xdr:sp macro="" textlink="">
      <xdr:nvSpPr>
        <xdr:cNvPr id="388" name="AutoShape 1">
          <a:extLst>
            <a:ext uri="{FF2B5EF4-FFF2-40B4-BE49-F238E27FC236}">
              <a16:creationId xmlns:a16="http://schemas.microsoft.com/office/drawing/2014/main" id="{A755A90A-3C9B-4E51-8234-4B40888F2D4A}"/>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131</xdr:row>
      <xdr:rowOff>0</xdr:rowOff>
    </xdr:from>
    <xdr:ext cx="304800" cy="304067"/>
    <xdr:sp macro="" textlink="">
      <xdr:nvSpPr>
        <xdr:cNvPr id="389" name="AutoShape 1">
          <a:extLst>
            <a:ext uri="{FF2B5EF4-FFF2-40B4-BE49-F238E27FC236}">
              <a16:creationId xmlns:a16="http://schemas.microsoft.com/office/drawing/2014/main" id="{8B220AA8-DFED-4607-9655-E477ECF04B0E}"/>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131</xdr:row>
      <xdr:rowOff>0</xdr:rowOff>
    </xdr:from>
    <xdr:ext cx="304800" cy="304067"/>
    <xdr:sp macro="" textlink="">
      <xdr:nvSpPr>
        <xdr:cNvPr id="390" name="AutoShape 1">
          <a:extLst>
            <a:ext uri="{FF2B5EF4-FFF2-40B4-BE49-F238E27FC236}">
              <a16:creationId xmlns:a16="http://schemas.microsoft.com/office/drawing/2014/main" id="{5A0EC899-6F68-4A3F-8747-5AE39D099737}"/>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131</xdr:row>
      <xdr:rowOff>0</xdr:rowOff>
    </xdr:from>
    <xdr:ext cx="304800" cy="304067"/>
    <xdr:sp macro="" textlink="">
      <xdr:nvSpPr>
        <xdr:cNvPr id="391" name="AutoShape 1">
          <a:extLst>
            <a:ext uri="{FF2B5EF4-FFF2-40B4-BE49-F238E27FC236}">
              <a16:creationId xmlns:a16="http://schemas.microsoft.com/office/drawing/2014/main" id="{B6BB1B4C-89D4-4AE2-AE1E-1FCBB6AC1B94}"/>
            </a:ext>
          </a:extLst>
        </xdr:cNvPr>
        <xdr:cNvSpPr>
          <a:spLocks noChangeAspect="1" noChangeArrowheads="1"/>
        </xdr:cNvSpPr>
      </xdr:nvSpPr>
      <xdr:spPr bwMode="auto">
        <a:xfrm>
          <a:off x="356235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132</xdr:row>
      <xdr:rowOff>0</xdr:rowOff>
    </xdr:from>
    <xdr:ext cx="304800" cy="304067"/>
    <xdr:sp macro="" textlink="">
      <xdr:nvSpPr>
        <xdr:cNvPr id="392" name="AutoShape 1">
          <a:extLst>
            <a:ext uri="{FF2B5EF4-FFF2-40B4-BE49-F238E27FC236}">
              <a16:creationId xmlns:a16="http://schemas.microsoft.com/office/drawing/2014/main" id="{A4C33FF9-C98B-4187-9017-A9D56EF94FB9}"/>
            </a:ext>
          </a:extLst>
        </xdr:cNvPr>
        <xdr:cNvSpPr>
          <a:spLocks noChangeAspect="1" noChangeArrowheads="1"/>
        </xdr:cNvSpPr>
      </xdr:nvSpPr>
      <xdr:spPr bwMode="auto">
        <a:xfrm>
          <a:off x="3562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132</xdr:row>
      <xdr:rowOff>0</xdr:rowOff>
    </xdr:from>
    <xdr:ext cx="304800" cy="304067"/>
    <xdr:sp macro="" textlink="">
      <xdr:nvSpPr>
        <xdr:cNvPr id="393" name="AutoShape 1">
          <a:extLst>
            <a:ext uri="{FF2B5EF4-FFF2-40B4-BE49-F238E27FC236}">
              <a16:creationId xmlns:a16="http://schemas.microsoft.com/office/drawing/2014/main" id="{07DD3C6B-B185-49D8-96EC-34058B666CFA}"/>
            </a:ext>
          </a:extLst>
        </xdr:cNvPr>
        <xdr:cNvSpPr>
          <a:spLocks noChangeAspect="1" noChangeArrowheads="1"/>
        </xdr:cNvSpPr>
      </xdr:nvSpPr>
      <xdr:spPr bwMode="auto">
        <a:xfrm>
          <a:off x="3562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132</xdr:row>
      <xdr:rowOff>0</xdr:rowOff>
    </xdr:from>
    <xdr:ext cx="304800" cy="304067"/>
    <xdr:sp macro="" textlink="">
      <xdr:nvSpPr>
        <xdr:cNvPr id="394" name="AutoShape 1">
          <a:extLst>
            <a:ext uri="{FF2B5EF4-FFF2-40B4-BE49-F238E27FC236}">
              <a16:creationId xmlns:a16="http://schemas.microsoft.com/office/drawing/2014/main" id="{65960747-085A-49B5-9E3A-83FB45081CDF}"/>
            </a:ext>
          </a:extLst>
        </xdr:cNvPr>
        <xdr:cNvSpPr>
          <a:spLocks noChangeAspect="1" noChangeArrowheads="1"/>
        </xdr:cNvSpPr>
      </xdr:nvSpPr>
      <xdr:spPr bwMode="auto">
        <a:xfrm>
          <a:off x="3562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132</xdr:row>
      <xdr:rowOff>0</xdr:rowOff>
    </xdr:from>
    <xdr:ext cx="304800" cy="304067"/>
    <xdr:sp macro="" textlink="">
      <xdr:nvSpPr>
        <xdr:cNvPr id="395" name="AutoShape 1">
          <a:extLst>
            <a:ext uri="{FF2B5EF4-FFF2-40B4-BE49-F238E27FC236}">
              <a16:creationId xmlns:a16="http://schemas.microsoft.com/office/drawing/2014/main" id="{000BF62C-82E0-4F5D-BEF5-E6AFA12BEF72}"/>
            </a:ext>
          </a:extLst>
        </xdr:cNvPr>
        <xdr:cNvSpPr>
          <a:spLocks noChangeAspect="1" noChangeArrowheads="1"/>
        </xdr:cNvSpPr>
      </xdr:nvSpPr>
      <xdr:spPr bwMode="auto">
        <a:xfrm>
          <a:off x="356235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133</xdr:row>
      <xdr:rowOff>0</xdr:rowOff>
    </xdr:from>
    <xdr:ext cx="304800" cy="304067"/>
    <xdr:sp macro="" textlink="">
      <xdr:nvSpPr>
        <xdr:cNvPr id="396" name="AutoShape 1">
          <a:extLst>
            <a:ext uri="{FF2B5EF4-FFF2-40B4-BE49-F238E27FC236}">
              <a16:creationId xmlns:a16="http://schemas.microsoft.com/office/drawing/2014/main" id="{EC4A0593-EB04-40A2-86F7-6B2AAF416C02}"/>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133</xdr:row>
      <xdr:rowOff>0</xdr:rowOff>
    </xdr:from>
    <xdr:ext cx="304800" cy="304067"/>
    <xdr:sp macro="" textlink="">
      <xdr:nvSpPr>
        <xdr:cNvPr id="397" name="AutoShape 1">
          <a:extLst>
            <a:ext uri="{FF2B5EF4-FFF2-40B4-BE49-F238E27FC236}">
              <a16:creationId xmlns:a16="http://schemas.microsoft.com/office/drawing/2014/main" id="{EDF15BF8-C298-4DDB-9D1E-15C05602673E}"/>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133</xdr:row>
      <xdr:rowOff>0</xdr:rowOff>
    </xdr:from>
    <xdr:ext cx="304800" cy="304067"/>
    <xdr:sp macro="" textlink="">
      <xdr:nvSpPr>
        <xdr:cNvPr id="398" name="AutoShape 1">
          <a:extLst>
            <a:ext uri="{FF2B5EF4-FFF2-40B4-BE49-F238E27FC236}">
              <a16:creationId xmlns:a16="http://schemas.microsoft.com/office/drawing/2014/main" id="{83943C67-C76A-481D-A864-3E5F27FF24BB}"/>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133</xdr:row>
      <xdr:rowOff>0</xdr:rowOff>
    </xdr:from>
    <xdr:ext cx="304800" cy="304067"/>
    <xdr:sp macro="" textlink="">
      <xdr:nvSpPr>
        <xdr:cNvPr id="399" name="AutoShape 1">
          <a:extLst>
            <a:ext uri="{FF2B5EF4-FFF2-40B4-BE49-F238E27FC236}">
              <a16:creationId xmlns:a16="http://schemas.microsoft.com/office/drawing/2014/main" id="{12D826B1-9E91-4017-9C5E-2C39D77D15C4}"/>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134</xdr:row>
      <xdr:rowOff>0</xdr:rowOff>
    </xdr:from>
    <xdr:ext cx="304800" cy="304067"/>
    <xdr:sp macro="" textlink="">
      <xdr:nvSpPr>
        <xdr:cNvPr id="400" name="AutoShape 1">
          <a:extLst>
            <a:ext uri="{FF2B5EF4-FFF2-40B4-BE49-F238E27FC236}">
              <a16:creationId xmlns:a16="http://schemas.microsoft.com/office/drawing/2014/main" id="{5E59F34C-26B9-48B9-994E-3ED4E0A12561}"/>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134</xdr:row>
      <xdr:rowOff>0</xdr:rowOff>
    </xdr:from>
    <xdr:ext cx="304800" cy="304067"/>
    <xdr:sp macro="" textlink="">
      <xdr:nvSpPr>
        <xdr:cNvPr id="401" name="AutoShape 1">
          <a:extLst>
            <a:ext uri="{FF2B5EF4-FFF2-40B4-BE49-F238E27FC236}">
              <a16:creationId xmlns:a16="http://schemas.microsoft.com/office/drawing/2014/main" id="{1CB8835F-D1C2-48BC-8F69-B8F07344E1B4}"/>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134</xdr:row>
      <xdr:rowOff>0</xdr:rowOff>
    </xdr:from>
    <xdr:ext cx="304800" cy="304067"/>
    <xdr:sp macro="" textlink="">
      <xdr:nvSpPr>
        <xdr:cNvPr id="402" name="AutoShape 1">
          <a:extLst>
            <a:ext uri="{FF2B5EF4-FFF2-40B4-BE49-F238E27FC236}">
              <a16:creationId xmlns:a16="http://schemas.microsoft.com/office/drawing/2014/main" id="{CFDBFAD4-8463-40F3-AB24-FBE04399A118}"/>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134</xdr:row>
      <xdr:rowOff>0</xdr:rowOff>
    </xdr:from>
    <xdr:ext cx="304800" cy="304067"/>
    <xdr:sp macro="" textlink="">
      <xdr:nvSpPr>
        <xdr:cNvPr id="403" name="AutoShape 1">
          <a:extLst>
            <a:ext uri="{FF2B5EF4-FFF2-40B4-BE49-F238E27FC236}">
              <a16:creationId xmlns:a16="http://schemas.microsoft.com/office/drawing/2014/main" id="{9F5DE69B-A0B4-44F8-BD77-4C8F37D26645}"/>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135</xdr:row>
      <xdr:rowOff>0</xdr:rowOff>
    </xdr:from>
    <xdr:ext cx="304800" cy="304067"/>
    <xdr:sp macro="" textlink="">
      <xdr:nvSpPr>
        <xdr:cNvPr id="404" name="AutoShape 1">
          <a:extLst>
            <a:ext uri="{FF2B5EF4-FFF2-40B4-BE49-F238E27FC236}">
              <a16:creationId xmlns:a16="http://schemas.microsoft.com/office/drawing/2014/main" id="{E5FD347E-1B4E-458C-8D40-7C08A4F78BB1}"/>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135</xdr:row>
      <xdr:rowOff>0</xdr:rowOff>
    </xdr:from>
    <xdr:ext cx="304800" cy="304067"/>
    <xdr:sp macro="" textlink="">
      <xdr:nvSpPr>
        <xdr:cNvPr id="405" name="AutoShape 1">
          <a:extLst>
            <a:ext uri="{FF2B5EF4-FFF2-40B4-BE49-F238E27FC236}">
              <a16:creationId xmlns:a16="http://schemas.microsoft.com/office/drawing/2014/main" id="{E79E3C09-FAFD-4096-8EF8-B55C63DA328F}"/>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135</xdr:row>
      <xdr:rowOff>0</xdr:rowOff>
    </xdr:from>
    <xdr:ext cx="304800" cy="304067"/>
    <xdr:sp macro="" textlink="">
      <xdr:nvSpPr>
        <xdr:cNvPr id="406" name="AutoShape 1">
          <a:extLst>
            <a:ext uri="{FF2B5EF4-FFF2-40B4-BE49-F238E27FC236}">
              <a16:creationId xmlns:a16="http://schemas.microsoft.com/office/drawing/2014/main" id="{3BC2DCED-A6E6-4BC3-82A1-86E6B5CE6646}"/>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135</xdr:row>
      <xdr:rowOff>0</xdr:rowOff>
    </xdr:from>
    <xdr:ext cx="304800" cy="304067"/>
    <xdr:sp macro="" textlink="">
      <xdr:nvSpPr>
        <xdr:cNvPr id="407" name="AutoShape 1">
          <a:extLst>
            <a:ext uri="{FF2B5EF4-FFF2-40B4-BE49-F238E27FC236}">
              <a16:creationId xmlns:a16="http://schemas.microsoft.com/office/drawing/2014/main" id="{D4BCB36E-4EB8-4453-8BF8-DD95D7AD50C0}"/>
            </a:ext>
          </a:extLst>
        </xdr:cNvPr>
        <xdr:cNvSpPr>
          <a:spLocks noChangeAspect="1" noChangeArrowheads="1"/>
        </xdr:cNvSpPr>
      </xdr:nvSpPr>
      <xdr:spPr bwMode="auto">
        <a:xfrm>
          <a:off x="356235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408" name="AutoShape 1">
          <a:extLst>
            <a:ext uri="{FF2B5EF4-FFF2-40B4-BE49-F238E27FC236}">
              <a16:creationId xmlns:a16="http://schemas.microsoft.com/office/drawing/2014/main" id="{28E1627D-B32C-434F-9CC5-65217E333282}"/>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409" name="AutoShape 1">
          <a:extLst>
            <a:ext uri="{FF2B5EF4-FFF2-40B4-BE49-F238E27FC236}">
              <a16:creationId xmlns:a16="http://schemas.microsoft.com/office/drawing/2014/main" id="{7DBABBD1-16A2-4640-AFE1-298A14E6C3DE}"/>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410" name="AutoShape 1">
          <a:extLst>
            <a:ext uri="{FF2B5EF4-FFF2-40B4-BE49-F238E27FC236}">
              <a16:creationId xmlns:a16="http://schemas.microsoft.com/office/drawing/2014/main" id="{C474AD1C-92A7-4C0B-96D0-48D6144FFD94}"/>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411" name="AutoShape 1">
          <a:extLst>
            <a:ext uri="{FF2B5EF4-FFF2-40B4-BE49-F238E27FC236}">
              <a16:creationId xmlns:a16="http://schemas.microsoft.com/office/drawing/2014/main" id="{290A4BB3-F813-4752-B665-AAF3D8352764}"/>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137</xdr:row>
      <xdr:rowOff>0</xdr:rowOff>
    </xdr:from>
    <xdr:ext cx="304800" cy="304067"/>
    <xdr:sp macro="" textlink="">
      <xdr:nvSpPr>
        <xdr:cNvPr id="412" name="AutoShape 1">
          <a:extLst>
            <a:ext uri="{FF2B5EF4-FFF2-40B4-BE49-F238E27FC236}">
              <a16:creationId xmlns:a16="http://schemas.microsoft.com/office/drawing/2014/main" id="{C3143119-FBD8-4653-B1DC-2CE0C2F29E8B}"/>
            </a:ext>
          </a:extLst>
        </xdr:cNvPr>
        <xdr:cNvSpPr>
          <a:spLocks noChangeAspect="1" noChangeArrowheads="1"/>
        </xdr:cNvSpPr>
      </xdr:nvSpPr>
      <xdr:spPr bwMode="auto">
        <a:xfrm>
          <a:off x="356235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137</xdr:row>
      <xdr:rowOff>0</xdr:rowOff>
    </xdr:from>
    <xdr:ext cx="304800" cy="304067"/>
    <xdr:sp macro="" textlink="">
      <xdr:nvSpPr>
        <xdr:cNvPr id="413" name="AutoShape 1">
          <a:extLst>
            <a:ext uri="{FF2B5EF4-FFF2-40B4-BE49-F238E27FC236}">
              <a16:creationId xmlns:a16="http://schemas.microsoft.com/office/drawing/2014/main" id="{EF51AB67-944C-474E-AF03-2E1819E4BCEE}"/>
            </a:ext>
          </a:extLst>
        </xdr:cNvPr>
        <xdr:cNvSpPr>
          <a:spLocks noChangeAspect="1" noChangeArrowheads="1"/>
        </xdr:cNvSpPr>
      </xdr:nvSpPr>
      <xdr:spPr bwMode="auto">
        <a:xfrm>
          <a:off x="356235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129</xdr:row>
      <xdr:rowOff>0</xdr:rowOff>
    </xdr:from>
    <xdr:ext cx="304800" cy="304067"/>
    <xdr:sp macro="" textlink="">
      <xdr:nvSpPr>
        <xdr:cNvPr id="414" name="AutoShape 1">
          <a:extLst>
            <a:ext uri="{FF2B5EF4-FFF2-40B4-BE49-F238E27FC236}">
              <a16:creationId xmlns:a16="http://schemas.microsoft.com/office/drawing/2014/main" id="{A25FD37A-E6F8-4D61-8F3E-A1A2B007F0C0}"/>
            </a:ext>
          </a:extLst>
        </xdr:cNvPr>
        <xdr:cNvSpPr>
          <a:spLocks noChangeAspect="1" noChangeArrowheads="1"/>
        </xdr:cNvSpPr>
      </xdr:nvSpPr>
      <xdr:spPr bwMode="auto">
        <a:xfrm>
          <a:off x="420052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129</xdr:row>
      <xdr:rowOff>0</xdr:rowOff>
    </xdr:from>
    <xdr:ext cx="304800" cy="304067"/>
    <xdr:sp macro="" textlink="">
      <xdr:nvSpPr>
        <xdr:cNvPr id="415" name="AutoShape 1">
          <a:extLst>
            <a:ext uri="{FF2B5EF4-FFF2-40B4-BE49-F238E27FC236}">
              <a16:creationId xmlns:a16="http://schemas.microsoft.com/office/drawing/2014/main" id="{D53C9BA4-52D9-4359-8D72-16EC3D1A134E}"/>
            </a:ext>
          </a:extLst>
        </xdr:cNvPr>
        <xdr:cNvSpPr>
          <a:spLocks noChangeAspect="1" noChangeArrowheads="1"/>
        </xdr:cNvSpPr>
      </xdr:nvSpPr>
      <xdr:spPr bwMode="auto">
        <a:xfrm>
          <a:off x="420052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16" name="AutoShape 1">
          <a:extLst>
            <a:ext uri="{FF2B5EF4-FFF2-40B4-BE49-F238E27FC236}">
              <a16:creationId xmlns:a16="http://schemas.microsoft.com/office/drawing/2014/main" id="{2AC49A6D-B025-4E1C-BC91-D3794CEA77C4}"/>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17" name="AutoShape 1">
          <a:extLst>
            <a:ext uri="{FF2B5EF4-FFF2-40B4-BE49-F238E27FC236}">
              <a16:creationId xmlns:a16="http://schemas.microsoft.com/office/drawing/2014/main" id="{9CA6F65A-47F2-489F-8AC0-15ADCB57481E}"/>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18" name="AutoShape 1">
          <a:extLst>
            <a:ext uri="{FF2B5EF4-FFF2-40B4-BE49-F238E27FC236}">
              <a16:creationId xmlns:a16="http://schemas.microsoft.com/office/drawing/2014/main" id="{B562C892-8BF4-403A-87C7-D61C9EA5342D}"/>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19" name="AutoShape 1">
          <a:extLst>
            <a:ext uri="{FF2B5EF4-FFF2-40B4-BE49-F238E27FC236}">
              <a16:creationId xmlns:a16="http://schemas.microsoft.com/office/drawing/2014/main" id="{239F44F9-978C-41D5-BE0E-DE40F608954C}"/>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0</xdr:rowOff>
    </xdr:from>
    <xdr:ext cx="304800" cy="304067"/>
    <xdr:sp macro="" textlink="">
      <xdr:nvSpPr>
        <xdr:cNvPr id="420" name="AutoShape 1">
          <a:extLst>
            <a:ext uri="{FF2B5EF4-FFF2-40B4-BE49-F238E27FC236}">
              <a16:creationId xmlns:a16="http://schemas.microsoft.com/office/drawing/2014/main" id="{78570C8C-4E96-4840-8498-A91D2DD94DD1}"/>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0</xdr:rowOff>
    </xdr:from>
    <xdr:ext cx="304800" cy="304067"/>
    <xdr:sp macro="" textlink="">
      <xdr:nvSpPr>
        <xdr:cNvPr id="421" name="AutoShape 1">
          <a:extLst>
            <a:ext uri="{FF2B5EF4-FFF2-40B4-BE49-F238E27FC236}">
              <a16:creationId xmlns:a16="http://schemas.microsoft.com/office/drawing/2014/main" id="{DE1B9688-81A0-4DE3-BC5F-73B57B975A42}"/>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0</xdr:rowOff>
    </xdr:from>
    <xdr:ext cx="304800" cy="304067"/>
    <xdr:sp macro="" textlink="">
      <xdr:nvSpPr>
        <xdr:cNvPr id="422" name="AutoShape 1">
          <a:extLst>
            <a:ext uri="{FF2B5EF4-FFF2-40B4-BE49-F238E27FC236}">
              <a16:creationId xmlns:a16="http://schemas.microsoft.com/office/drawing/2014/main" id="{4C8B05D9-A44A-4BA0-88AE-A586E3A3BFD5}"/>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0</xdr:rowOff>
    </xdr:from>
    <xdr:ext cx="304800" cy="304067"/>
    <xdr:sp macro="" textlink="">
      <xdr:nvSpPr>
        <xdr:cNvPr id="423" name="AutoShape 1">
          <a:extLst>
            <a:ext uri="{FF2B5EF4-FFF2-40B4-BE49-F238E27FC236}">
              <a16:creationId xmlns:a16="http://schemas.microsoft.com/office/drawing/2014/main" id="{3FC1FD5D-F8F1-48E9-B3F3-3B0A12400F4A}"/>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4067"/>
    <xdr:sp macro="" textlink="">
      <xdr:nvSpPr>
        <xdr:cNvPr id="424" name="AutoShape 1">
          <a:extLst>
            <a:ext uri="{FF2B5EF4-FFF2-40B4-BE49-F238E27FC236}">
              <a16:creationId xmlns:a16="http://schemas.microsoft.com/office/drawing/2014/main" id="{771E48D5-D6F2-4336-BFF2-FA21D5E8D526}"/>
            </a:ext>
          </a:extLst>
        </xdr:cNvPr>
        <xdr:cNvSpPr>
          <a:spLocks noChangeAspect="1" noChangeArrowheads="1"/>
        </xdr:cNvSpPr>
      </xdr:nvSpPr>
      <xdr:spPr bwMode="auto">
        <a:xfrm>
          <a:off x="420052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4067"/>
    <xdr:sp macro="" textlink="">
      <xdr:nvSpPr>
        <xdr:cNvPr id="425" name="AutoShape 1">
          <a:extLst>
            <a:ext uri="{FF2B5EF4-FFF2-40B4-BE49-F238E27FC236}">
              <a16:creationId xmlns:a16="http://schemas.microsoft.com/office/drawing/2014/main" id="{920B188E-DB63-4239-9460-98F39C6658EA}"/>
            </a:ext>
          </a:extLst>
        </xdr:cNvPr>
        <xdr:cNvSpPr>
          <a:spLocks noChangeAspect="1" noChangeArrowheads="1"/>
        </xdr:cNvSpPr>
      </xdr:nvSpPr>
      <xdr:spPr bwMode="auto">
        <a:xfrm>
          <a:off x="420052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4067"/>
    <xdr:sp macro="" textlink="">
      <xdr:nvSpPr>
        <xdr:cNvPr id="426" name="AutoShape 1">
          <a:extLst>
            <a:ext uri="{FF2B5EF4-FFF2-40B4-BE49-F238E27FC236}">
              <a16:creationId xmlns:a16="http://schemas.microsoft.com/office/drawing/2014/main" id="{73CF64BF-6741-42CE-877B-B4D8441AB416}"/>
            </a:ext>
          </a:extLst>
        </xdr:cNvPr>
        <xdr:cNvSpPr>
          <a:spLocks noChangeAspect="1" noChangeArrowheads="1"/>
        </xdr:cNvSpPr>
      </xdr:nvSpPr>
      <xdr:spPr bwMode="auto">
        <a:xfrm>
          <a:off x="420052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4067"/>
    <xdr:sp macro="" textlink="">
      <xdr:nvSpPr>
        <xdr:cNvPr id="427" name="AutoShape 1">
          <a:extLst>
            <a:ext uri="{FF2B5EF4-FFF2-40B4-BE49-F238E27FC236}">
              <a16:creationId xmlns:a16="http://schemas.microsoft.com/office/drawing/2014/main" id="{A213E375-9143-4F25-8C96-7FA02AECC2F8}"/>
            </a:ext>
          </a:extLst>
        </xdr:cNvPr>
        <xdr:cNvSpPr>
          <a:spLocks noChangeAspect="1" noChangeArrowheads="1"/>
        </xdr:cNvSpPr>
      </xdr:nvSpPr>
      <xdr:spPr bwMode="auto">
        <a:xfrm>
          <a:off x="4200525"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133</xdr:row>
      <xdr:rowOff>0</xdr:rowOff>
    </xdr:from>
    <xdr:ext cx="304800" cy="304067"/>
    <xdr:sp macro="" textlink="">
      <xdr:nvSpPr>
        <xdr:cNvPr id="428" name="AutoShape 1">
          <a:extLst>
            <a:ext uri="{FF2B5EF4-FFF2-40B4-BE49-F238E27FC236}">
              <a16:creationId xmlns:a16="http://schemas.microsoft.com/office/drawing/2014/main" id="{F6ACF0D0-1353-4FFE-9623-A78AC54891F4}"/>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133</xdr:row>
      <xdr:rowOff>0</xdr:rowOff>
    </xdr:from>
    <xdr:ext cx="304800" cy="304067"/>
    <xdr:sp macro="" textlink="">
      <xdr:nvSpPr>
        <xdr:cNvPr id="429" name="AutoShape 1">
          <a:extLst>
            <a:ext uri="{FF2B5EF4-FFF2-40B4-BE49-F238E27FC236}">
              <a16:creationId xmlns:a16="http://schemas.microsoft.com/office/drawing/2014/main" id="{BCE87AA3-C396-43B4-B793-89DA94971842}"/>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133</xdr:row>
      <xdr:rowOff>0</xdr:rowOff>
    </xdr:from>
    <xdr:ext cx="304800" cy="304067"/>
    <xdr:sp macro="" textlink="">
      <xdr:nvSpPr>
        <xdr:cNvPr id="430" name="AutoShape 1">
          <a:extLst>
            <a:ext uri="{FF2B5EF4-FFF2-40B4-BE49-F238E27FC236}">
              <a16:creationId xmlns:a16="http://schemas.microsoft.com/office/drawing/2014/main" id="{DBE6CAFF-5842-474B-84DE-D32AC9B8D56F}"/>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133</xdr:row>
      <xdr:rowOff>0</xdr:rowOff>
    </xdr:from>
    <xdr:ext cx="304800" cy="304067"/>
    <xdr:sp macro="" textlink="">
      <xdr:nvSpPr>
        <xdr:cNvPr id="431" name="AutoShape 1">
          <a:extLst>
            <a:ext uri="{FF2B5EF4-FFF2-40B4-BE49-F238E27FC236}">
              <a16:creationId xmlns:a16="http://schemas.microsoft.com/office/drawing/2014/main" id="{EB27C7CB-B266-40F2-ADD2-9B8B057FBF12}"/>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134</xdr:row>
      <xdr:rowOff>0</xdr:rowOff>
    </xdr:from>
    <xdr:ext cx="304800" cy="304067"/>
    <xdr:sp macro="" textlink="">
      <xdr:nvSpPr>
        <xdr:cNvPr id="432" name="AutoShape 1">
          <a:extLst>
            <a:ext uri="{FF2B5EF4-FFF2-40B4-BE49-F238E27FC236}">
              <a16:creationId xmlns:a16="http://schemas.microsoft.com/office/drawing/2014/main" id="{BBD6E0B8-A6A6-43EF-AC70-4CD6F3EB21B3}"/>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134</xdr:row>
      <xdr:rowOff>0</xdr:rowOff>
    </xdr:from>
    <xdr:ext cx="304800" cy="304067"/>
    <xdr:sp macro="" textlink="">
      <xdr:nvSpPr>
        <xdr:cNvPr id="433" name="AutoShape 1">
          <a:extLst>
            <a:ext uri="{FF2B5EF4-FFF2-40B4-BE49-F238E27FC236}">
              <a16:creationId xmlns:a16="http://schemas.microsoft.com/office/drawing/2014/main" id="{5EC674B0-8553-469A-A54E-06E261D0BCFF}"/>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134</xdr:row>
      <xdr:rowOff>0</xdr:rowOff>
    </xdr:from>
    <xdr:ext cx="304800" cy="304067"/>
    <xdr:sp macro="" textlink="">
      <xdr:nvSpPr>
        <xdr:cNvPr id="434" name="AutoShape 1">
          <a:extLst>
            <a:ext uri="{FF2B5EF4-FFF2-40B4-BE49-F238E27FC236}">
              <a16:creationId xmlns:a16="http://schemas.microsoft.com/office/drawing/2014/main" id="{06C954F8-BCDD-48F9-9F7A-649A6F3A667C}"/>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134</xdr:row>
      <xdr:rowOff>0</xdr:rowOff>
    </xdr:from>
    <xdr:ext cx="304800" cy="304067"/>
    <xdr:sp macro="" textlink="">
      <xdr:nvSpPr>
        <xdr:cNvPr id="435" name="AutoShape 1">
          <a:extLst>
            <a:ext uri="{FF2B5EF4-FFF2-40B4-BE49-F238E27FC236}">
              <a16:creationId xmlns:a16="http://schemas.microsoft.com/office/drawing/2014/main" id="{65794002-EA74-4A4D-87FF-27D94E664B6F}"/>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135</xdr:row>
      <xdr:rowOff>0</xdr:rowOff>
    </xdr:from>
    <xdr:ext cx="304800" cy="304067"/>
    <xdr:sp macro="" textlink="">
      <xdr:nvSpPr>
        <xdr:cNvPr id="436" name="AutoShape 1">
          <a:extLst>
            <a:ext uri="{FF2B5EF4-FFF2-40B4-BE49-F238E27FC236}">
              <a16:creationId xmlns:a16="http://schemas.microsoft.com/office/drawing/2014/main" id="{83A6D998-6548-442F-84BC-63C7CE357CCB}"/>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135</xdr:row>
      <xdr:rowOff>0</xdr:rowOff>
    </xdr:from>
    <xdr:ext cx="304800" cy="304067"/>
    <xdr:sp macro="" textlink="">
      <xdr:nvSpPr>
        <xdr:cNvPr id="437" name="AutoShape 1">
          <a:extLst>
            <a:ext uri="{FF2B5EF4-FFF2-40B4-BE49-F238E27FC236}">
              <a16:creationId xmlns:a16="http://schemas.microsoft.com/office/drawing/2014/main" id="{1457BCA3-2EF3-4ACD-907E-1671CC93BD99}"/>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135</xdr:row>
      <xdr:rowOff>0</xdr:rowOff>
    </xdr:from>
    <xdr:ext cx="304800" cy="304067"/>
    <xdr:sp macro="" textlink="">
      <xdr:nvSpPr>
        <xdr:cNvPr id="438" name="AutoShape 1">
          <a:extLst>
            <a:ext uri="{FF2B5EF4-FFF2-40B4-BE49-F238E27FC236}">
              <a16:creationId xmlns:a16="http://schemas.microsoft.com/office/drawing/2014/main" id="{2E8D3261-86E4-4F10-ACFE-29B89A487714}"/>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135</xdr:row>
      <xdr:rowOff>0</xdr:rowOff>
    </xdr:from>
    <xdr:ext cx="304800" cy="304067"/>
    <xdr:sp macro="" textlink="">
      <xdr:nvSpPr>
        <xdr:cNvPr id="439" name="AutoShape 1">
          <a:extLst>
            <a:ext uri="{FF2B5EF4-FFF2-40B4-BE49-F238E27FC236}">
              <a16:creationId xmlns:a16="http://schemas.microsoft.com/office/drawing/2014/main" id="{7C21A931-7148-4438-9D28-FD1E86FB7AE9}"/>
            </a:ext>
          </a:extLst>
        </xdr:cNvPr>
        <xdr:cNvSpPr>
          <a:spLocks noChangeAspect="1" noChangeArrowheads="1"/>
        </xdr:cNvSpPr>
      </xdr:nvSpPr>
      <xdr:spPr bwMode="auto">
        <a:xfrm>
          <a:off x="4200525"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440" name="AutoShape 1">
          <a:extLst>
            <a:ext uri="{FF2B5EF4-FFF2-40B4-BE49-F238E27FC236}">
              <a16:creationId xmlns:a16="http://schemas.microsoft.com/office/drawing/2014/main" id="{1D952597-202A-4BA3-A995-538755C79F5B}"/>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441" name="AutoShape 1">
          <a:extLst>
            <a:ext uri="{FF2B5EF4-FFF2-40B4-BE49-F238E27FC236}">
              <a16:creationId xmlns:a16="http://schemas.microsoft.com/office/drawing/2014/main" id="{F25DB1D7-5CF4-48BE-8E28-FF0862D1096B}"/>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442" name="AutoShape 1">
          <a:extLst>
            <a:ext uri="{FF2B5EF4-FFF2-40B4-BE49-F238E27FC236}">
              <a16:creationId xmlns:a16="http://schemas.microsoft.com/office/drawing/2014/main" id="{1465DBE3-9AEA-441E-9B36-8D3C76BE6066}"/>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443" name="AutoShape 1">
          <a:extLst>
            <a:ext uri="{FF2B5EF4-FFF2-40B4-BE49-F238E27FC236}">
              <a16:creationId xmlns:a16="http://schemas.microsoft.com/office/drawing/2014/main" id="{B227A196-117D-4809-B65F-6F0058CB5C3A}"/>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067"/>
    <xdr:sp macro="" textlink="">
      <xdr:nvSpPr>
        <xdr:cNvPr id="444" name="AutoShape 1">
          <a:extLst>
            <a:ext uri="{FF2B5EF4-FFF2-40B4-BE49-F238E27FC236}">
              <a16:creationId xmlns:a16="http://schemas.microsoft.com/office/drawing/2014/main" id="{633FF710-F4EB-4393-8C31-D752E6E190D7}"/>
            </a:ext>
          </a:extLst>
        </xdr:cNvPr>
        <xdr:cNvSpPr>
          <a:spLocks noChangeAspect="1" noChangeArrowheads="1"/>
        </xdr:cNvSpPr>
      </xdr:nvSpPr>
      <xdr:spPr bwMode="auto">
        <a:xfrm>
          <a:off x="4200525"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067"/>
    <xdr:sp macro="" textlink="">
      <xdr:nvSpPr>
        <xdr:cNvPr id="445" name="AutoShape 1">
          <a:extLst>
            <a:ext uri="{FF2B5EF4-FFF2-40B4-BE49-F238E27FC236}">
              <a16:creationId xmlns:a16="http://schemas.microsoft.com/office/drawing/2014/main" id="{21748EA8-97D0-45E1-BEA5-97EE9DC46AFB}"/>
            </a:ext>
          </a:extLst>
        </xdr:cNvPr>
        <xdr:cNvSpPr>
          <a:spLocks noChangeAspect="1" noChangeArrowheads="1"/>
        </xdr:cNvSpPr>
      </xdr:nvSpPr>
      <xdr:spPr bwMode="auto">
        <a:xfrm>
          <a:off x="4200525"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129</xdr:row>
      <xdr:rowOff>0</xdr:rowOff>
    </xdr:from>
    <xdr:ext cx="304800" cy="304067"/>
    <xdr:sp macro="" textlink="">
      <xdr:nvSpPr>
        <xdr:cNvPr id="446" name="AutoShape 1">
          <a:extLst>
            <a:ext uri="{FF2B5EF4-FFF2-40B4-BE49-F238E27FC236}">
              <a16:creationId xmlns:a16="http://schemas.microsoft.com/office/drawing/2014/main" id="{613F1E59-ACFE-4210-A452-16FA20926634}"/>
            </a:ext>
          </a:extLst>
        </xdr:cNvPr>
        <xdr:cNvSpPr>
          <a:spLocks noChangeAspect="1" noChangeArrowheads="1"/>
        </xdr:cNvSpPr>
      </xdr:nvSpPr>
      <xdr:spPr bwMode="auto">
        <a:xfrm>
          <a:off x="420052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129</xdr:row>
      <xdr:rowOff>0</xdr:rowOff>
    </xdr:from>
    <xdr:ext cx="304800" cy="304067"/>
    <xdr:sp macro="" textlink="">
      <xdr:nvSpPr>
        <xdr:cNvPr id="447" name="AutoShape 1">
          <a:extLst>
            <a:ext uri="{FF2B5EF4-FFF2-40B4-BE49-F238E27FC236}">
              <a16:creationId xmlns:a16="http://schemas.microsoft.com/office/drawing/2014/main" id="{43FE131A-E973-4224-9CDD-5ED55A8062B3}"/>
            </a:ext>
          </a:extLst>
        </xdr:cNvPr>
        <xdr:cNvSpPr>
          <a:spLocks noChangeAspect="1" noChangeArrowheads="1"/>
        </xdr:cNvSpPr>
      </xdr:nvSpPr>
      <xdr:spPr bwMode="auto">
        <a:xfrm>
          <a:off x="420052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129</xdr:row>
      <xdr:rowOff>0</xdr:rowOff>
    </xdr:from>
    <xdr:ext cx="304800" cy="304067"/>
    <xdr:sp macro="" textlink="">
      <xdr:nvSpPr>
        <xdr:cNvPr id="448" name="AutoShape 1">
          <a:extLst>
            <a:ext uri="{FF2B5EF4-FFF2-40B4-BE49-F238E27FC236}">
              <a16:creationId xmlns:a16="http://schemas.microsoft.com/office/drawing/2014/main" id="{C29F50AA-AADB-4324-BA89-76C43DFFB8A8}"/>
            </a:ext>
          </a:extLst>
        </xdr:cNvPr>
        <xdr:cNvSpPr>
          <a:spLocks noChangeAspect="1" noChangeArrowheads="1"/>
        </xdr:cNvSpPr>
      </xdr:nvSpPr>
      <xdr:spPr bwMode="auto">
        <a:xfrm>
          <a:off x="420052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129</xdr:row>
      <xdr:rowOff>0</xdr:rowOff>
    </xdr:from>
    <xdr:ext cx="304800" cy="304067"/>
    <xdr:sp macro="" textlink="">
      <xdr:nvSpPr>
        <xdr:cNvPr id="449" name="AutoShape 1">
          <a:extLst>
            <a:ext uri="{FF2B5EF4-FFF2-40B4-BE49-F238E27FC236}">
              <a16:creationId xmlns:a16="http://schemas.microsoft.com/office/drawing/2014/main" id="{07952531-FA17-4825-8965-CD684986497A}"/>
            </a:ext>
          </a:extLst>
        </xdr:cNvPr>
        <xdr:cNvSpPr>
          <a:spLocks noChangeAspect="1" noChangeArrowheads="1"/>
        </xdr:cNvSpPr>
      </xdr:nvSpPr>
      <xdr:spPr bwMode="auto">
        <a:xfrm>
          <a:off x="4200525"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50" name="AutoShape 1">
          <a:extLst>
            <a:ext uri="{FF2B5EF4-FFF2-40B4-BE49-F238E27FC236}">
              <a16:creationId xmlns:a16="http://schemas.microsoft.com/office/drawing/2014/main" id="{FF17B482-53D2-47D7-A9AB-CA5F8C30B191}"/>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51" name="AutoShape 1">
          <a:extLst>
            <a:ext uri="{FF2B5EF4-FFF2-40B4-BE49-F238E27FC236}">
              <a16:creationId xmlns:a16="http://schemas.microsoft.com/office/drawing/2014/main" id="{CCCDCA75-6224-4F56-BAEA-E9FD887D4320}"/>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52" name="AutoShape 1">
          <a:extLst>
            <a:ext uri="{FF2B5EF4-FFF2-40B4-BE49-F238E27FC236}">
              <a16:creationId xmlns:a16="http://schemas.microsoft.com/office/drawing/2014/main" id="{42435854-44DB-4146-A735-48ED67E57065}"/>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130</xdr:row>
      <xdr:rowOff>0</xdr:rowOff>
    </xdr:from>
    <xdr:ext cx="304800" cy="304067"/>
    <xdr:sp macro="" textlink="">
      <xdr:nvSpPr>
        <xdr:cNvPr id="453" name="AutoShape 1">
          <a:extLst>
            <a:ext uri="{FF2B5EF4-FFF2-40B4-BE49-F238E27FC236}">
              <a16:creationId xmlns:a16="http://schemas.microsoft.com/office/drawing/2014/main" id="{E197009A-8136-443E-97CC-08D8DD824A20}"/>
            </a:ext>
          </a:extLst>
        </xdr:cNvPr>
        <xdr:cNvSpPr>
          <a:spLocks noChangeAspect="1" noChangeArrowheads="1"/>
        </xdr:cNvSpPr>
      </xdr:nvSpPr>
      <xdr:spPr bwMode="auto">
        <a:xfrm>
          <a:off x="4200525"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129</xdr:row>
      <xdr:rowOff>0</xdr:rowOff>
    </xdr:from>
    <xdr:ext cx="304800" cy="304067"/>
    <xdr:sp macro="" textlink="">
      <xdr:nvSpPr>
        <xdr:cNvPr id="454" name="AutoShape 1">
          <a:extLst>
            <a:ext uri="{FF2B5EF4-FFF2-40B4-BE49-F238E27FC236}">
              <a16:creationId xmlns:a16="http://schemas.microsoft.com/office/drawing/2014/main" id="{551B1C95-2049-40A8-A156-525644ED18B6}"/>
            </a:ext>
          </a:extLst>
        </xdr:cNvPr>
        <xdr:cNvSpPr>
          <a:spLocks noChangeAspect="1" noChangeArrowheads="1"/>
        </xdr:cNvSpPr>
      </xdr:nvSpPr>
      <xdr:spPr bwMode="auto">
        <a:xfrm>
          <a:off x="4838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129</xdr:row>
      <xdr:rowOff>0</xdr:rowOff>
    </xdr:from>
    <xdr:ext cx="304800" cy="304067"/>
    <xdr:sp macro="" textlink="">
      <xdr:nvSpPr>
        <xdr:cNvPr id="455" name="AutoShape 1">
          <a:extLst>
            <a:ext uri="{FF2B5EF4-FFF2-40B4-BE49-F238E27FC236}">
              <a16:creationId xmlns:a16="http://schemas.microsoft.com/office/drawing/2014/main" id="{7F638F07-EE09-4542-B1E1-E3E3F0FBCD79}"/>
            </a:ext>
          </a:extLst>
        </xdr:cNvPr>
        <xdr:cNvSpPr>
          <a:spLocks noChangeAspect="1" noChangeArrowheads="1"/>
        </xdr:cNvSpPr>
      </xdr:nvSpPr>
      <xdr:spPr bwMode="auto">
        <a:xfrm>
          <a:off x="4838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56" name="AutoShape 1">
          <a:extLst>
            <a:ext uri="{FF2B5EF4-FFF2-40B4-BE49-F238E27FC236}">
              <a16:creationId xmlns:a16="http://schemas.microsoft.com/office/drawing/2014/main" id="{8E18EDA1-E429-41A3-B821-417E91E2D813}"/>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57" name="AutoShape 1">
          <a:extLst>
            <a:ext uri="{FF2B5EF4-FFF2-40B4-BE49-F238E27FC236}">
              <a16:creationId xmlns:a16="http://schemas.microsoft.com/office/drawing/2014/main" id="{45407EFD-12B2-4D25-8B5A-07F4274EA235}"/>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58" name="AutoShape 1">
          <a:extLst>
            <a:ext uri="{FF2B5EF4-FFF2-40B4-BE49-F238E27FC236}">
              <a16:creationId xmlns:a16="http://schemas.microsoft.com/office/drawing/2014/main" id="{DEECD92D-346E-482A-AA56-5FAB3A17432F}"/>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59" name="AutoShape 1">
          <a:extLst>
            <a:ext uri="{FF2B5EF4-FFF2-40B4-BE49-F238E27FC236}">
              <a16:creationId xmlns:a16="http://schemas.microsoft.com/office/drawing/2014/main" id="{B0E00E50-E73D-44A2-9F57-B78F21512052}"/>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129</xdr:row>
      <xdr:rowOff>0</xdr:rowOff>
    </xdr:from>
    <xdr:ext cx="304800" cy="304067"/>
    <xdr:sp macro="" textlink="">
      <xdr:nvSpPr>
        <xdr:cNvPr id="460" name="AutoShape 1">
          <a:extLst>
            <a:ext uri="{FF2B5EF4-FFF2-40B4-BE49-F238E27FC236}">
              <a16:creationId xmlns:a16="http://schemas.microsoft.com/office/drawing/2014/main" id="{615F988C-095B-4E73-ADAA-E5C8C84E6E4D}"/>
            </a:ext>
          </a:extLst>
        </xdr:cNvPr>
        <xdr:cNvSpPr>
          <a:spLocks noChangeAspect="1" noChangeArrowheads="1"/>
        </xdr:cNvSpPr>
      </xdr:nvSpPr>
      <xdr:spPr bwMode="auto">
        <a:xfrm>
          <a:off x="4838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129</xdr:row>
      <xdr:rowOff>0</xdr:rowOff>
    </xdr:from>
    <xdr:ext cx="304800" cy="304067"/>
    <xdr:sp macro="" textlink="">
      <xdr:nvSpPr>
        <xdr:cNvPr id="461" name="AutoShape 1">
          <a:extLst>
            <a:ext uri="{FF2B5EF4-FFF2-40B4-BE49-F238E27FC236}">
              <a16:creationId xmlns:a16="http://schemas.microsoft.com/office/drawing/2014/main" id="{3D8C6375-6915-4B3E-BB29-4A20B478CBFC}"/>
            </a:ext>
          </a:extLst>
        </xdr:cNvPr>
        <xdr:cNvSpPr>
          <a:spLocks noChangeAspect="1" noChangeArrowheads="1"/>
        </xdr:cNvSpPr>
      </xdr:nvSpPr>
      <xdr:spPr bwMode="auto">
        <a:xfrm>
          <a:off x="4838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129</xdr:row>
      <xdr:rowOff>0</xdr:rowOff>
    </xdr:from>
    <xdr:ext cx="304800" cy="304067"/>
    <xdr:sp macro="" textlink="">
      <xdr:nvSpPr>
        <xdr:cNvPr id="462" name="AutoShape 1">
          <a:extLst>
            <a:ext uri="{FF2B5EF4-FFF2-40B4-BE49-F238E27FC236}">
              <a16:creationId xmlns:a16="http://schemas.microsoft.com/office/drawing/2014/main" id="{94A5E0C8-7B70-4211-8BE9-75529ABDDE1A}"/>
            </a:ext>
          </a:extLst>
        </xdr:cNvPr>
        <xdr:cNvSpPr>
          <a:spLocks noChangeAspect="1" noChangeArrowheads="1"/>
        </xdr:cNvSpPr>
      </xdr:nvSpPr>
      <xdr:spPr bwMode="auto">
        <a:xfrm>
          <a:off x="4838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129</xdr:row>
      <xdr:rowOff>0</xdr:rowOff>
    </xdr:from>
    <xdr:ext cx="304800" cy="304067"/>
    <xdr:sp macro="" textlink="">
      <xdr:nvSpPr>
        <xdr:cNvPr id="463" name="AutoShape 1">
          <a:extLst>
            <a:ext uri="{FF2B5EF4-FFF2-40B4-BE49-F238E27FC236}">
              <a16:creationId xmlns:a16="http://schemas.microsoft.com/office/drawing/2014/main" id="{9243368B-32A5-4039-A10B-869138A0429A}"/>
            </a:ext>
          </a:extLst>
        </xdr:cNvPr>
        <xdr:cNvSpPr>
          <a:spLocks noChangeAspect="1" noChangeArrowheads="1"/>
        </xdr:cNvSpPr>
      </xdr:nvSpPr>
      <xdr:spPr bwMode="auto">
        <a:xfrm>
          <a:off x="4838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64" name="AutoShape 1">
          <a:extLst>
            <a:ext uri="{FF2B5EF4-FFF2-40B4-BE49-F238E27FC236}">
              <a16:creationId xmlns:a16="http://schemas.microsoft.com/office/drawing/2014/main" id="{27AFD392-11A5-4601-A265-E017194784CF}"/>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65" name="AutoShape 1">
          <a:extLst>
            <a:ext uri="{FF2B5EF4-FFF2-40B4-BE49-F238E27FC236}">
              <a16:creationId xmlns:a16="http://schemas.microsoft.com/office/drawing/2014/main" id="{FFB0BE98-C168-4B77-A91E-C06B6552B2FA}"/>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66" name="AutoShape 1">
          <a:extLst>
            <a:ext uri="{FF2B5EF4-FFF2-40B4-BE49-F238E27FC236}">
              <a16:creationId xmlns:a16="http://schemas.microsoft.com/office/drawing/2014/main" id="{713E9A99-08C2-4962-9E72-DDA6D8323C73}"/>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130</xdr:row>
      <xdr:rowOff>0</xdr:rowOff>
    </xdr:from>
    <xdr:ext cx="304800" cy="304067"/>
    <xdr:sp macro="" textlink="">
      <xdr:nvSpPr>
        <xdr:cNvPr id="467" name="AutoShape 1">
          <a:extLst>
            <a:ext uri="{FF2B5EF4-FFF2-40B4-BE49-F238E27FC236}">
              <a16:creationId xmlns:a16="http://schemas.microsoft.com/office/drawing/2014/main" id="{EEB589B4-9FE1-493E-B49A-042A7CDC3CDE}"/>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4067"/>
    <xdr:sp macro="" textlink="">
      <xdr:nvSpPr>
        <xdr:cNvPr id="468" name="AutoShape 1">
          <a:extLst>
            <a:ext uri="{FF2B5EF4-FFF2-40B4-BE49-F238E27FC236}">
              <a16:creationId xmlns:a16="http://schemas.microsoft.com/office/drawing/2014/main" id="{4DC2318B-CB38-4F0B-8DED-6AA0BEF2CD36}"/>
            </a:ext>
          </a:extLst>
        </xdr:cNvPr>
        <xdr:cNvSpPr>
          <a:spLocks noChangeAspect="1" noChangeArrowheads="1"/>
        </xdr:cNvSpPr>
      </xdr:nvSpPr>
      <xdr:spPr bwMode="auto">
        <a:xfrm>
          <a:off x="5448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4067"/>
    <xdr:sp macro="" textlink="">
      <xdr:nvSpPr>
        <xdr:cNvPr id="469" name="AutoShape 1">
          <a:extLst>
            <a:ext uri="{FF2B5EF4-FFF2-40B4-BE49-F238E27FC236}">
              <a16:creationId xmlns:a16="http://schemas.microsoft.com/office/drawing/2014/main" id="{DE7FBAF7-F6B8-4CED-B227-73FA23483792}"/>
            </a:ext>
          </a:extLst>
        </xdr:cNvPr>
        <xdr:cNvSpPr>
          <a:spLocks noChangeAspect="1" noChangeArrowheads="1"/>
        </xdr:cNvSpPr>
      </xdr:nvSpPr>
      <xdr:spPr bwMode="auto">
        <a:xfrm>
          <a:off x="5448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70" name="AutoShape 1">
          <a:extLst>
            <a:ext uri="{FF2B5EF4-FFF2-40B4-BE49-F238E27FC236}">
              <a16:creationId xmlns:a16="http://schemas.microsoft.com/office/drawing/2014/main" id="{D4CA4DE8-84B6-4E78-8AA0-792B554F3AC7}"/>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71" name="AutoShape 1">
          <a:extLst>
            <a:ext uri="{FF2B5EF4-FFF2-40B4-BE49-F238E27FC236}">
              <a16:creationId xmlns:a16="http://schemas.microsoft.com/office/drawing/2014/main" id="{ABAB6BA8-A389-44D6-A67A-36D893DEC99C}"/>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72" name="AutoShape 1">
          <a:extLst>
            <a:ext uri="{FF2B5EF4-FFF2-40B4-BE49-F238E27FC236}">
              <a16:creationId xmlns:a16="http://schemas.microsoft.com/office/drawing/2014/main" id="{95B30417-38AF-458B-94F3-BCE7F0CF32D4}"/>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73" name="AutoShape 1">
          <a:extLst>
            <a:ext uri="{FF2B5EF4-FFF2-40B4-BE49-F238E27FC236}">
              <a16:creationId xmlns:a16="http://schemas.microsoft.com/office/drawing/2014/main" id="{4B0435D3-6BF2-400A-887B-E67BF228A894}"/>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4067"/>
    <xdr:sp macro="" textlink="">
      <xdr:nvSpPr>
        <xdr:cNvPr id="474" name="AutoShape 1">
          <a:extLst>
            <a:ext uri="{FF2B5EF4-FFF2-40B4-BE49-F238E27FC236}">
              <a16:creationId xmlns:a16="http://schemas.microsoft.com/office/drawing/2014/main" id="{5839829A-1230-4B87-B150-289636F4297D}"/>
            </a:ext>
          </a:extLst>
        </xdr:cNvPr>
        <xdr:cNvSpPr>
          <a:spLocks noChangeAspect="1" noChangeArrowheads="1"/>
        </xdr:cNvSpPr>
      </xdr:nvSpPr>
      <xdr:spPr bwMode="auto">
        <a:xfrm>
          <a:off x="5448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4067"/>
    <xdr:sp macro="" textlink="">
      <xdr:nvSpPr>
        <xdr:cNvPr id="475" name="AutoShape 1">
          <a:extLst>
            <a:ext uri="{FF2B5EF4-FFF2-40B4-BE49-F238E27FC236}">
              <a16:creationId xmlns:a16="http://schemas.microsoft.com/office/drawing/2014/main" id="{82AF9B8B-3DE4-4FE2-8C06-0BC52C3D63F6}"/>
            </a:ext>
          </a:extLst>
        </xdr:cNvPr>
        <xdr:cNvSpPr>
          <a:spLocks noChangeAspect="1" noChangeArrowheads="1"/>
        </xdr:cNvSpPr>
      </xdr:nvSpPr>
      <xdr:spPr bwMode="auto">
        <a:xfrm>
          <a:off x="5448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4067"/>
    <xdr:sp macro="" textlink="">
      <xdr:nvSpPr>
        <xdr:cNvPr id="476" name="AutoShape 1">
          <a:extLst>
            <a:ext uri="{FF2B5EF4-FFF2-40B4-BE49-F238E27FC236}">
              <a16:creationId xmlns:a16="http://schemas.microsoft.com/office/drawing/2014/main" id="{A3E1788D-8944-46A4-B6F7-C879162E301E}"/>
            </a:ext>
          </a:extLst>
        </xdr:cNvPr>
        <xdr:cNvSpPr>
          <a:spLocks noChangeAspect="1" noChangeArrowheads="1"/>
        </xdr:cNvSpPr>
      </xdr:nvSpPr>
      <xdr:spPr bwMode="auto">
        <a:xfrm>
          <a:off x="5448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129</xdr:row>
      <xdr:rowOff>0</xdr:rowOff>
    </xdr:from>
    <xdr:ext cx="304800" cy="304067"/>
    <xdr:sp macro="" textlink="">
      <xdr:nvSpPr>
        <xdr:cNvPr id="477" name="AutoShape 1">
          <a:extLst>
            <a:ext uri="{FF2B5EF4-FFF2-40B4-BE49-F238E27FC236}">
              <a16:creationId xmlns:a16="http://schemas.microsoft.com/office/drawing/2014/main" id="{D01A3CBE-AEAD-4129-942F-42A707A38A4C}"/>
            </a:ext>
          </a:extLst>
        </xdr:cNvPr>
        <xdr:cNvSpPr>
          <a:spLocks noChangeAspect="1" noChangeArrowheads="1"/>
        </xdr:cNvSpPr>
      </xdr:nvSpPr>
      <xdr:spPr bwMode="auto">
        <a:xfrm>
          <a:off x="5448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78" name="AutoShape 1">
          <a:extLst>
            <a:ext uri="{FF2B5EF4-FFF2-40B4-BE49-F238E27FC236}">
              <a16:creationId xmlns:a16="http://schemas.microsoft.com/office/drawing/2014/main" id="{9D1D29BA-E7EA-4755-8733-890C525A299B}"/>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79" name="AutoShape 1">
          <a:extLst>
            <a:ext uri="{FF2B5EF4-FFF2-40B4-BE49-F238E27FC236}">
              <a16:creationId xmlns:a16="http://schemas.microsoft.com/office/drawing/2014/main" id="{FE94A82E-DF96-4503-8D06-FE78731C6897}"/>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80" name="AutoShape 1">
          <a:extLst>
            <a:ext uri="{FF2B5EF4-FFF2-40B4-BE49-F238E27FC236}">
              <a16:creationId xmlns:a16="http://schemas.microsoft.com/office/drawing/2014/main" id="{F09192DA-86DB-4E77-9121-216DCDABB4E6}"/>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130</xdr:row>
      <xdr:rowOff>0</xdr:rowOff>
    </xdr:from>
    <xdr:ext cx="304800" cy="304067"/>
    <xdr:sp macro="" textlink="">
      <xdr:nvSpPr>
        <xdr:cNvPr id="481" name="AutoShape 1">
          <a:extLst>
            <a:ext uri="{FF2B5EF4-FFF2-40B4-BE49-F238E27FC236}">
              <a16:creationId xmlns:a16="http://schemas.microsoft.com/office/drawing/2014/main" id="{786B54C0-7E66-44A4-B7DE-8BC04AF7A327}"/>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131</xdr:row>
      <xdr:rowOff>0</xdr:rowOff>
    </xdr:from>
    <xdr:ext cx="304800" cy="304067"/>
    <xdr:sp macro="" textlink="">
      <xdr:nvSpPr>
        <xdr:cNvPr id="482" name="AutoShape 1">
          <a:extLst>
            <a:ext uri="{FF2B5EF4-FFF2-40B4-BE49-F238E27FC236}">
              <a16:creationId xmlns:a16="http://schemas.microsoft.com/office/drawing/2014/main" id="{0F7FDF58-21E3-4F99-B347-69E3FC7A2A22}"/>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131</xdr:row>
      <xdr:rowOff>0</xdr:rowOff>
    </xdr:from>
    <xdr:ext cx="304800" cy="304067"/>
    <xdr:sp macro="" textlink="">
      <xdr:nvSpPr>
        <xdr:cNvPr id="483" name="AutoShape 1">
          <a:extLst>
            <a:ext uri="{FF2B5EF4-FFF2-40B4-BE49-F238E27FC236}">
              <a16:creationId xmlns:a16="http://schemas.microsoft.com/office/drawing/2014/main" id="{5B096CB8-8477-4688-ADD5-81402D9379B4}"/>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131</xdr:row>
      <xdr:rowOff>0</xdr:rowOff>
    </xdr:from>
    <xdr:ext cx="304800" cy="304067"/>
    <xdr:sp macro="" textlink="">
      <xdr:nvSpPr>
        <xdr:cNvPr id="484" name="AutoShape 1">
          <a:extLst>
            <a:ext uri="{FF2B5EF4-FFF2-40B4-BE49-F238E27FC236}">
              <a16:creationId xmlns:a16="http://schemas.microsoft.com/office/drawing/2014/main" id="{F69E1F03-8117-47F6-AE94-1B556FE3B7A0}"/>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131</xdr:row>
      <xdr:rowOff>0</xdr:rowOff>
    </xdr:from>
    <xdr:ext cx="304800" cy="304067"/>
    <xdr:sp macro="" textlink="">
      <xdr:nvSpPr>
        <xdr:cNvPr id="485" name="AutoShape 1">
          <a:extLst>
            <a:ext uri="{FF2B5EF4-FFF2-40B4-BE49-F238E27FC236}">
              <a16:creationId xmlns:a16="http://schemas.microsoft.com/office/drawing/2014/main" id="{E4030149-965B-4FB1-95E2-34825CD11EEF}"/>
            </a:ext>
          </a:extLst>
        </xdr:cNvPr>
        <xdr:cNvSpPr>
          <a:spLocks noChangeAspect="1" noChangeArrowheads="1"/>
        </xdr:cNvSpPr>
      </xdr:nvSpPr>
      <xdr:spPr bwMode="auto">
        <a:xfrm>
          <a:off x="4838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132</xdr:row>
      <xdr:rowOff>0</xdr:rowOff>
    </xdr:from>
    <xdr:ext cx="304800" cy="304067"/>
    <xdr:sp macro="" textlink="">
      <xdr:nvSpPr>
        <xdr:cNvPr id="486" name="AutoShape 1">
          <a:extLst>
            <a:ext uri="{FF2B5EF4-FFF2-40B4-BE49-F238E27FC236}">
              <a16:creationId xmlns:a16="http://schemas.microsoft.com/office/drawing/2014/main" id="{CFDD7266-0573-4B8E-904F-67A58F6B85F5}"/>
            </a:ext>
          </a:extLst>
        </xdr:cNvPr>
        <xdr:cNvSpPr>
          <a:spLocks noChangeAspect="1" noChangeArrowheads="1"/>
        </xdr:cNvSpPr>
      </xdr:nvSpPr>
      <xdr:spPr bwMode="auto">
        <a:xfrm>
          <a:off x="48387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132</xdr:row>
      <xdr:rowOff>0</xdr:rowOff>
    </xdr:from>
    <xdr:ext cx="304800" cy="304067"/>
    <xdr:sp macro="" textlink="">
      <xdr:nvSpPr>
        <xdr:cNvPr id="487" name="AutoShape 1">
          <a:extLst>
            <a:ext uri="{FF2B5EF4-FFF2-40B4-BE49-F238E27FC236}">
              <a16:creationId xmlns:a16="http://schemas.microsoft.com/office/drawing/2014/main" id="{718342A5-D287-403A-A8A9-1A8C001A5EA8}"/>
            </a:ext>
          </a:extLst>
        </xdr:cNvPr>
        <xdr:cNvSpPr>
          <a:spLocks noChangeAspect="1" noChangeArrowheads="1"/>
        </xdr:cNvSpPr>
      </xdr:nvSpPr>
      <xdr:spPr bwMode="auto">
        <a:xfrm>
          <a:off x="48387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132</xdr:row>
      <xdr:rowOff>0</xdr:rowOff>
    </xdr:from>
    <xdr:ext cx="304800" cy="304067"/>
    <xdr:sp macro="" textlink="">
      <xdr:nvSpPr>
        <xdr:cNvPr id="488" name="AutoShape 1">
          <a:extLst>
            <a:ext uri="{FF2B5EF4-FFF2-40B4-BE49-F238E27FC236}">
              <a16:creationId xmlns:a16="http://schemas.microsoft.com/office/drawing/2014/main" id="{71652605-D056-4690-8DA3-63212BC18356}"/>
            </a:ext>
          </a:extLst>
        </xdr:cNvPr>
        <xdr:cNvSpPr>
          <a:spLocks noChangeAspect="1" noChangeArrowheads="1"/>
        </xdr:cNvSpPr>
      </xdr:nvSpPr>
      <xdr:spPr bwMode="auto">
        <a:xfrm>
          <a:off x="48387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132</xdr:row>
      <xdr:rowOff>0</xdr:rowOff>
    </xdr:from>
    <xdr:ext cx="304800" cy="304067"/>
    <xdr:sp macro="" textlink="">
      <xdr:nvSpPr>
        <xdr:cNvPr id="489" name="AutoShape 1">
          <a:extLst>
            <a:ext uri="{FF2B5EF4-FFF2-40B4-BE49-F238E27FC236}">
              <a16:creationId xmlns:a16="http://schemas.microsoft.com/office/drawing/2014/main" id="{0D187F5C-1C96-49B2-92E1-8DEA5764DAFD}"/>
            </a:ext>
          </a:extLst>
        </xdr:cNvPr>
        <xdr:cNvSpPr>
          <a:spLocks noChangeAspect="1" noChangeArrowheads="1"/>
        </xdr:cNvSpPr>
      </xdr:nvSpPr>
      <xdr:spPr bwMode="auto">
        <a:xfrm>
          <a:off x="48387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133</xdr:row>
      <xdr:rowOff>0</xdr:rowOff>
    </xdr:from>
    <xdr:ext cx="304800" cy="304067"/>
    <xdr:sp macro="" textlink="">
      <xdr:nvSpPr>
        <xdr:cNvPr id="490" name="AutoShape 1">
          <a:extLst>
            <a:ext uri="{FF2B5EF4-FFF2-40B4-BE49-F238E27FC236}">
              <a16:creationId xmlns:a16="http://schemas.microsoft.com/office/drawing/2014/main" id="{1785E192-49A9-45BA-A90D-67E040A5555D}"/>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133</xdr:row>
      <xdr:rowOff>0</xdr:rowOff>
    </xdr:from>
    <xdr:ext cx="304800" cy="304067"/>
    <xdr:sp macro="" textlink="">
      <xdr:nvSpPr>
        <xdr:cNvPr id="491" name="AutoShape 1">
          <a:extLst>
            <a:ext uri="{FF2B5EF4-FFF2-40B4-BE49-F238E27FC236}">
              <a16:creationId xmlns:a16="http://schemas.microsoft.com/office/drawing/2014/main" id="{02A15AC4-652B-4FE0-AFDF-A94F6131AF74}"/>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133</xdr:row>
      <xdr:rowOff>0</xdr:rowOff>
    </xdr:from>
    <xdr:ext cx="304800" cy="304067"/>
    <xdr:sp macro="" textlink="">
      <xdr:nvSpPr>
        <xdr:cNvPr id="492" name="AutoShape 1">
          <a:extLst>
            <a:ext uri="{FF2B5EF4-FFF2-40B4-BE49-F238E27FC236}">
              <a16:creationId xmlns:a16="http://schemas.microsoft.com/office/drawing/2014/main" id="{D4C77541-801A-4490-A396-9D9935902175}"/>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133</xdr:row>
      <xdr:rowOff>0</xdr:rowOff>
    </xdr:from>
    <xdr:ext cx="304800" cy="304067"/>
    <xdr:sp macro="" textlink="">
      <xdr:nvSpPr>
        <xdr:cNvPr id="493" name="AutoShape 1">
          <a:extLst>
            <a:ext uri="{FF2B5EF4-FFF2-40B4-BE49-F238E27FC236}">
              <a16:creationId xmlns:a16="http://schemas.microsoft.com/office/drawing/2014/main" id="{AE7DD666-FEAD-432F-8CB1-35568E3282DF}"/>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134</xdr:row>
      <xdr:rowOff>0</xdr:rowOff>
    </xdr:from>
    <xdr:ext cx="304800" cy="304067"/>
    <xdr:sp macro="" textlink="">
      <xdr:nvSpPr>
        <xdr:cNvPr id="494" name="AutoShape 1">
          <a:extLst>
            <a:ext uri="{FF2B5EF4-FFF2-40B4-BE49-F238E27FC236}">
              <a16:creationId xmlns:a16="http://schemas.microsoft.com/office/drawing/2014/main" id="{F84D3E69-E520-4864-B374-1E0C0AB4F633}"/>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134</xdr:row>
      <xdr:rowOff>0</xdr:rowOff>
    </xdr:from>
    <xdr:ext cx="304800" cy="304067"/>
    <xdr:sp macro="" textlink="">
      <xdr:nvSpPr>
        <xdr:cNvPr id="495" name="AutoShape 1">
          <a:extLst>
            <a:ext uri="{FF2B5EF4-FFF2-40B4-BE49-F238E27FC236}">
              <a16:creationId xmlns:a16="http://schemas.microsoft.com/office/drawing/2014/main" id="{6DD61333-18BE-472D-8BB4-FC05D34BD141}"/>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134</xdr:row>
      <xdr:rowOff>0</xdr:rowOff>
    </xdr:from>
    <xdr:ext cx="304800" cy="304067"/>
    <xdr:sp macro="" textlink="">
      <xdr:nvSpPr>
        <xdr:cNvPr id="496" name="AutoShape 1">
          <a:extLst>
            <a:ext uri="{FF2B5EF4-FFF2-40B4-BE49-F238E27FC236}">
              <a16:creationId xmlns:a16="http://schemas.microsoft.com/office/drawing/2014/main" id="{95B44617-6621-42CB-B39A-1EEA9581CDC1}"/>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134</xdr:row>
      <xdr:rowOff>0</xdr:rowOff>
    </xdr:from>
    <xdr:ext cx="304800" cy="304067"/>
    <xdr:sp macro="" textlink="">
      <xdr:nvSpPr>
        <xdr:cNvPr id="497" name="AutoShape 1">
          <a:extLst>
            <a:ext uri="{FF2B5EF4-FFF2-40B4-BE49-F238E27FC236}">
              <a16:creationId xmlns:a16="http://schemas.microsoft.com/office/drawing/2014/main" id="{D7C78D6F-3AD9-4674-982E-9FD08EE60841}"/>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498" name="AutoShape 1">
          <a:extLst>
            <a:ext uri="{FF2B5EF4-FFF2-40B4-BE49-F238E27FC236}">
              <a16:creationId xmlns:a16="http://schemas.microsoft.com/office/drawing/2014/main" id="{1FF588D4-090D-4E0D-B044-5C27D907F15C}"/>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499" name="AutoShape 1">
          <a:extLst>
            <a:ext uri="{FF2B5EF4-FFF2-40B4-BE49-F238E27FC236}">
              <a16:creationId xmlns:a16="http://schemas.microsoft.com/office/drawing/2014/main" id="{BCC05DCB-9A51-4A71-900C-7A9E711DB20C}"/>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500" name="AutoShape 1">
          <a:extLst>
            <a:ext uri="{FF2B5EF4-FFF2-40B4-BE49-F238E27FC236}">
              <a16:creationId xmlns:a16="http://schemas.microsoft.com/office/drawing/2014/main" id="{E7A962BD-A5E8-4695-AE38-8422A991A655}"/>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501" name="AutoShape 1">
          <a:extLst>
            <a:ext uri="{FF2B5EF4-FFF2-40B4-BE49-F238E27FC236}">
              <a16:creationId xmlns:a16="http://schemas.microsoft.com/office/drawing/2014/main" id="{6D9FBB05-FBD4-4BD0-AD4F-107849DBB265}"/>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131</xdr:row>
      <xdr:rowOff>0</xdr:rowOff>
    </xdr:from>
    <xdr:ext cx="304800" cy="304067"/>
    <xdr:sp macro="" textlink="">
      <xdr:nvSpPr>
        <xdr:cNvPr id="502" name="AutoShape 1">
          <a:extLst>
            <a:ext uri="{FF2B5EF4-FFF2-40B4-BE49-F238E27FC236}">
              <a16:creationId xmlns:a16="http://schemas.microsoft.com/office/drawing/2014/main" id="{8F718018-7658-46ED-A7F5-9207FF4E8ECF}"/>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131</xdr:row>
      <xdr:rowOff>0</xdr:rowOff>
    </xdr:from>
    <xdr:ext cx="304800" cy="304067"/>
    <xdr:sp macro="" textlink="">
      <xdr:nvSpPr>
        <xdr:cNvPr id="503" name="AutoShape 1">
          <a:extLst>
            <a:ext uri="{FF2B5EF4-FFF2-40B4-BE49-F238E27FC236}">
              <a16:creationId xmlns:a16="http://schemas.microsoft.com/office/drawing/2014/main" id="{85F3B2F0-D862-47D1-BB02-B0DEE16FF594}"/>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131</xdr:row>
      <xdr:rowOff>0</xdr:rowOff>
    </xdr:from>
    <xdr:ext cx="304800" cy="304067"/>
    <xdr:sp macro="" textlink="">
      <xdr:nvSpPr>
        <xdr:cNvPr id="504" name="AutoShape 1">
          <a:extLst>
            <a:ext uri="{FF2B5EF4-FFF2-40B4-BE49-F238E27FC236}">
              <a16:creationId xmlns:a16="http://schemas.microsoft.com/office/drawing/2014/main" id="{FA95B229-101C-4DB9-8BBB-4E38EFCB1FCE}"/>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131</xdr:row>
      <xdr:rowOff>0</xdr:rowOff>
    </xdr:from>
    <xdr:ext cx="304800" cy="304067"/>
    <xdr:sp macro="" textlink="">
      <xdr:nvSpPr>
        <xdr:cNvPr id="505" name="AutoShape 1">
          <a:extLst>
            <a:ext uri="{FF2B5EF4-FFF2-40B4-BE49-F238E27FC236}">
              <a16:creationId xmlns:a16="http://schemas.microsoft.com/office/drawing/2014/main" id="{1BC56928-7213-4378-9DC4-82C80FB59A94}"/>
            </a:ext>
          </a:extLst>
        </xdr:cNvPr>
        <xdr:cNvSpPr>
          <a:spLocks noChangeAspect="1" noChangeArrowheads="1"/>
        </xdr:cNvSpPr>
      </xdr:nvSpPr>
      <xdr:spPr bwMode="auto">
        <a:xfrm>
          <a:off x="5448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132</xdr:row>
      <xdr:rowOff>0</xdr:rowOff>
    </xdr:from>
    <xdr:ext cx="304800" cy="304067"/>
    <xdr:sp macro="" textlink="">
      <xdr:nvSpPr>
        <xdr:cNvPr id="506" name="AutoShape 1">
          <a:extLst>
            <a:ext uri="{FF2B5EF4-FFF2-40B4-BE49-F238E27FC236}">
              <a16:creationId xmlns:a16="http://schemas.microsoft.com/office/drawing/2014/main" id="{FD95280C-0B8A-4773-A755-C0977E3983C4}"/>
            </a:ext>
          </a:extLst>
        </xdr:cNvPr>
        <xdr:cNvSpPr>
          <a:spLocks noChangeAspect="1" noChangeArrowheads="1"/>
        </xdr:cNvSpPr>
      </xdr:nvSpPr>
      <xdr:spPr bwMode="auto">
        <a:xfrm>
          <a:off x="54483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132</xdr:row>
      <xdr:rowOff>0</xdr:rowOff>
    </xdr:from>
    <xdr:ext cx="304800" cy="304067"/>
    <xdr:sp macro="" textlink="">
      <xdr:nvSpPr>
        <xdr:cNvPr id="507" name="AutoShape 1">
          <a:extLst>
            <a:ext uri="{FF2B5EF4-FFF2-40B4-BE49-F238E27FC236}">
              <a16:creationId xmlns:a16="http://schemas.microsoft.com/office/drawing/2014/main" id="{F24E68EF-5289-4238-A47F-51B13C5C35CE}"/>
            </a:ext>
          </a:extLst>
        </xdr:cNvPr>
        <xdr:cNvSpPr>
          <a:spLocks noChangeAspect="1" noChangeArrowheads="1"/>
        </xdr:cNvSpPr>
      </xdr:nvSpPr>
      <xdr:spPr bwMode="auto">
        <a:xfrm>
          <a:off x="54483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132</xdr:row>
      <xdr:rowOff>0</xdr:rowOff>
    </xdr:from>
    <xdr:ext cx="304800" cy="304067"/>
    <xdr:sp macro="" textlink="">
      <xdr:nvSpPr>
        <xdr:cNvPr id="508" name="AutoShape 1">
          <a:extLst>
            <a:ext uri="{FF2B5EF4-FFF2-40B4-BE49-F238E27FC236}">
              <a16:creationId xmlns:a16="http://schemas.microsoft.com/office/drawing/2014/main" id="{6223B560-EEE4-4B84-BBC0-7254DF3DAFDA}"/>
            </a:ext>
          </a:extLst>
        </xdr:cNvPr>
        <xdr:cNvSpPr>
          <a:spLocks noChangeAspect="1" noChangeArrowheads="1"/>
        </xdr:cNvSpPr>
      </xdr:nvSpPr>
      <xdr:spPr bwMode="auto">
        <a:xfrm>
          <a:off x="54483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132</xdr:row>
      <xdr:rowOff>0</xdr:rowOff>
    </xdr:from>
    <xdr:ext cx="304800" cy="304067"/>
    <xdr:sp macro="" textlink="">
      <xdr:nvSpPr>
        <xdr:cNvPr id="509" name="AutoShape 1">
          <a:extLst>
            <a:ext uri="{FF2B5EF4-FFF2-40B4-BE49-F238E27FC236}">
              <a16:creationId xmlns:a16="http://schemas.microsoft.com/office/drawing/2014/main" id="{C6F98056-B44E-4229-AC61-2696C520D9BD}"/>
            </a:ext>
          </a:extLst>
        </xdr:cNvPr>
        <xdr:cNvSpPr>
          <a:spLocks noChangeAspect="1" noChangeArrowheads="1"/>
        </xdr:cNvSpPr>
      </xdr:nvSpPr>
      <xdr:spPr bwMode="auto">
        <a:xfrm>
          <a:off x="5448300" y="188785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133</xdr:row>
      <xdr:rowOff>0</xdr:rowOff>
    </xdr:from>
    <xdr:ext cx="304800" cy="304067"/>
    <xdr:sp macro="" textlink="">
      <xdr:nvSpPr>
        <xdr:cNvPr id="510" name="AutoShape 1">
          <a:extLst>
            <a:ext uri="{FF2B5EF4-FFF2-40B4-BE49-F238E27FC236}">
              <a16:creationId xmlns:a16="http://schemas.microsoft.com/office/drawing/2014/main" id="{230BBFEB-B190-47C0-AF59-9BA1575100E0}"/>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133</xdr:row>
      <xdr:rowOff>0</xdr:rowOff>
    </xdr:from>
    <xdr:ext cx="304800" cy="304067"/>
    <xdr:sp macro="" textlink="">
      <xdr:nvSpPr>
        <xdr:cNvPr id="511" name="AutoShape 1">
          <a:extLst>
            <a:ext uri="{FF2B5EF4-FFF2-40B4-BE49-F238E27FC236}">
              <a16:creationId xmlns:a16="http://schemas.microsoft.com/office/drawing/2014/main" id="{3A9BADC3-701E-49D2-A519-FB380FBCAF94}"/>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133</xdr:row>
      <xdr:rowOff>0</xdr:rowOff>
    </xdr:from>
    <xdr:ext cx="304800" cy="304067"/>
    <xdr:sp macro="" textlink="">
      <xdr:nvSpPr>
        <xdr:cNvPr id="512" name="AutoShape 1">
          <a:extLst>
            <a:ext uri="{FF2B5EF4-FFF2-40B4-BE49-F238E27FC236}">
              <a16:creationId xmlns:a16="http://schemas.microsoft.com/office/drawing/2014/main" id="{E354AB94-F474-4434-B305-2D90C0786CEA}"/>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133</xdr:row>
      <xdr:rowOff>0</xdr:rowOff>
    </xdr:from>
    <xdr:ext cx="304800" cy="304067"/>
    <xdr:sp macro="" textlink="">
      <xdr:nvSpPr>
        <xdr:cNvPr id="513" name="AutoShape 1">
          <a:extLst>
            <a:ext uri="{FF2B5EF4-FFF2-40B4-BE49-F238E27FC236}">
              <a16:creationId xmlns:a16="http://schemas.microsoft.com/office/drawing/2014/main" id="{20691D19-D133-4285-BBD2-6F727C556D7C}"/>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134</xdr:row>
      <xdr:rowOff>0</xdr:rowOff>
    </xdr:from>
    <xdr:ext cx="304800" cy="304067"/>
    <xdr:sp macro="" textlink="">
      <xdr:nvSpPr>
        <xdr:cNvPr id="514" name="AutoShape 1">
          <a:extLst>
            <a:ext uri="{FF2B5EF4-FFF2-40B4-BE49-F238E27FC236}">
              <a16:creationId xmlns:a16="http://schemas.microsoft.com/office/drawing/2014/main" id="{106BDCE2-7323-4380-A215-E4828CE1AE1B}"/>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134</xdr:row>
      <xdr:rowOff>0</xdr:rowOff>
    </xdr:from>
    <xdr:ext cx="304800" cy="304067"/>
    <xdr:sp macro="" textlink="">
      <xdr:nvSpPr>
        <xdr:cNvPr id="515" name="AutoShape 1">
          <a:extLst>
            <a:ext uri="{FF2B5EF4-FFF2-40B4-BE49-F238E27FC236}">
              <a16:creationId xmlns:a16="http://schemas.microsoft.com/office/drawing/2014/main" id="{693C00B2-56D0-487F-BC88-F2E1D4F58C84}"/>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134</xdr:row>
      <xdr:rowOff>0</xdr:rowOff>
    </xdr:from>
    <xdr:ext cx="304800" cy="304067"/>
    <xdr:sp macro="" textlink="">
      <xdr:nvSpPr>
        <xdr:cNvPr id="516" name="AutoShape 1">
          <a:extLst>
            <a:ext uri="{FF2B5EF4-FFF2-40B4-BE49-F238E27FC236}">
              <a16:creationId xmlns:a16="http://schemas.microsoft.com/office/drawing/2014/main" id="{8B446CDF-8DB1-4EE5-87CC-1B5271A076C9}"/>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134</xdr:row>
      <xdr:rowOff>0</xdr:rowOff>
    </xdr:from>
    <xdr:ext cx="304800" cy="304067"/>
    <xdr:sp macro="" textlink="">
      <xdr:nvSpPr>
        <xdr:cNvPr id="517" name="AutoShape 1">
          <a:extLst>
            <a:ext uri="{FF2B5EF4-FFF2-40B4-BE49-F238E27FC236}">
              <a16:creationId xmlns:a16="http://schemas.microsoft.com/office/drawing/2014/main" id="{6637507C-124B-458E-82EF-173B01D7D779}"/>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18" name="AutoShape 1">
          <a:extLst>
            <a:ext uri="{FF2B5EF4-FFF2-40B4-BE49-F238E27FC236}">
              <a16:creationId xmlns:a16="http://schemas.microsoft.com/office/drawing/2014/main" id="{901DD950-B4D3-4330-A020-B512E972561A}"/>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19" name="AutoShape 1">
          <a:extLst>
            <a:ext uri="{FF2B5EF4-FFF2-40B4-BE49-F238E27FC236}">
              <a16:creationId xmlns:a16="http://schemas.microsoft.com/office/drawing/2014/main" id="{8EE032DD-EF9F-4BB8-91B9-C3725332007B}"/>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20" name="AutoShape 1">
          <a:extLst>
            <a:ext uri="{FF2B5EF4-FFF2-40B4-BE49-F238E27FC236}">
              <a16:creationId xmlns:a16="http://schemas.microsoft.com/office/drawing/2014/main" id="{76EFD548-DAE5-4F18-91F1-A3D4308AE007}"/>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21" name="AutoShape 1">
          <a:extLst>
            <a:ext uri="{FF2B5EF4-FFF2-40B4-BE49-F238E27FC236}">
              <a16:creationId xmlns:a16="http://schemas.microsoft.com/office/drawing/2014/main" id="{6F9EFDA8-CF2C-46AB-91FB-A499B6A06126}"/>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522" name="AutoShape 1">
          <a:extLst>
            <a:ext uri="{FF2B5EF4-FFF2-40B4-BE49-F238E27FC236}">
              <a16:creationId xmlns:a16="http://schemas.microsoft.com/office/drawing/2014/main" id="{9D831FB0-B17B-43C7-9610-7CC759178329}"/>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523" name="AutoShape 1">
          <a:extLst>
            <a:ext uri="{FF2B5EF4-FFF2-40B4-BE49-F238E27FC236}">
              <a16:creationId xmlns:a16="http://schemas.microsoft.com/office/drawing/2014/main" id="{411D7465-E46E-4B87-BC02-72F293C2C266}"/>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524" name="AutoShape 1">
          <a:extLst>
            <a:ext uri="{FF2B5EF4-FFF2-40B4-BE49-F238E27FC236}">
              <a16:creationId xmlns:a16="http://schemas.microsoft.com/office/drawing/2014/main" id="{5A705D2E-31F5-4E61-8383-776D48DFE515}"/>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135</xdr:row>
      <xdr:rowOff>0</xdr:rowOff>
    </xdr:from>
    <xdr:ext cx="304800" cy="304067"/>
    <xdr:sp macro="" textlink="">
      <xdr:nvSpPr>
        <xdr:cNvPr id="525" name="AutoShape 1">
          <a:extLst>
            <a:ext uri="{FF2B5EF4-FFF2-40B4-BE49-F238E27FC236}">
              <a16:creationId xmlns:a16="http://schemas.microsoft.com/office/drawing/2014/main" id="{E1EF6BF8-2A41-4438-AEF8-6BC67A39AB51}"/>
            </a:ext>
          </a:extLst>
        </xdr:cNvPr>
        <xdr:cNvSpPr>
          <a:spLocks noChangeAspect="1" noChangeArrowheads="1"/>
        </xdr:cNvSpPr>
      </xdr:nvSpPr>
      <xdr:spPr bwMode="auto">
        <a:xfrm>
          <a:off x="48387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26" name="AutoShape 1">
          <a:extLst>
            <a:ext uri="{FF2B5EF4-FFF2-40B4-BE49-F238E27FC236}">
              <a16:creationId xmlns:a16="http://schemas.microsoft.com/office/drawing/2014/main" id="{98701B11-BE43-41A4-AA5C-470D98ACBFCE}"/>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27" name="AutoShape 1">
          <a:extLst>
            <a:ext uri="{FF2B5EF4-FFF2-40B4-BE49-F238E27FC236}">
              <a16:creationId xmlns:a16="http://schemas.microsoft.com/office/drawing/2014/main" id="{CA29EFC6-92EA-4AE7-9FE9-0336B0102693}"/>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28" name="AutoShape 1">
          <a:extLst>
            <a:ext uri="{FF2B5EF4-FFF2-40B4-BE49-F238E27FC236}">
              <a16:creationId xmlns:a16="http://schemas.microsoft.com/office/drawing/2014/main" id="{AD901242-0099-4712-AE3A-235D3EC49C0F}"/>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29" name="AutoShape 1">
          <a:extLst>
            <a:ext uri="{FF2B5EF4-FFF2-40B4-BE49-F238E27FC236}">
              <a16:creationId xmlns:a16="http://schemas.microsoft.com/office/drawing/2014/main" id="{BB091BF4-68C5-4DFD-9833-B5A744E734EC}"/>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30" name="AutoShape 1">
          <a:extLst>
            <a:ext uri="{FF2B5EF4-FFF2-40B4-BE49-F238E27FC236}">
              <a16:creationId xmlns:a16="http://schemas.microsoft.com/office/drawing/2014/main" id="{8AD437D1-E703-489F-81E6-374AF5D86D32}"/>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31" name="AutoShape 1">
          <a:extLst>
            <a:ext uri="{FF2B5EF4-FFF2-40B4-BE49-F238E27FC236}">
              <a16:creationId xmlns:a16="http://schemas.microsoft.com/office/drawing/2014/main" id="{AA4C849B-8F3B-4C06-8FD9-BADA1F6F8D2C}"/>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32" name="AutoShape 1">
          <a:extLst>
            <a:ext uri="{FF2B5EF4-FFF2-40B4-BE49-F238E27FC236}">
              <a16:creationId xmlns:a16="http://schemas.microsoft.com/office/drawing/2014/main" id="{588320F2-2558-47FD-B43F-C87E278DE46B}"/>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135</xdr:row>
      <xdr:rowOff>0</xdr:rowOff>
    </xdr:from>
    <xdr:ext cx="304800" cy="304067"/>
    <xdr:sp macro="" textlink="">
      <xdr:nvSpPr>
        <xdr:cNvPr id="533" name="AutoShape 1">
          <a:extLst>
            <a:ext uri="{FF2B5EF4-FFF2-40B4-BE49-F238E27FC236}">
              <a16:creationId xmlns:a16="http://schemas.microsoft.com/office/drawing/2014/main" id="{D60A89E0-8DF3-4968-9534-1892CD990048}"/>
            </a:ext>
          </a:extLst>
        </xdr:cNvPr>
        <xdr:cNvSpPr>
          <a:spLocks noChangeAspect="1" noChangeArrowheads="1"/>
        </xdr:cNvSpPr>
      </xdr:nvSpPr>
      <xdr:spPr bwMode="auto">
        <a:xfrm>
          <a:off x="5448300" y="1905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34" name="AutoShape 1">
          <a:extLst>
            <a:ext uri="{FF2B5EF4-FFF2-40B4-BE49-F238E27FC236}">
              <a16:creationId xmlns:a16="http://schemas.microsoft.com/office/drawing/2014/main" id="{ACB8FF61-D8EC-4FB1-8F74-32F29FC9C5BA}"/>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35" name="AutoShape 1">
          <a:extLst>
            <a:ext uri="{FF2B5EF4-FFF2-40B4-BE49-F238E27FC236}">
              <a16:creationId xmlns:a16="http://schemas.microsoft.com/office/drawing/2014/main" id="{959F3FF3-9B83-435E-A70B-D69B8D81B6AF}"/>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36" name="AutoShape 1">
          <a:extLst>
            <a:ext uri="{FF2B5EF4-FFF2-40B4-BE49-F238E27FC236}">
              <a16:creationId xmlns:a16="http://schemas.microsoft.com/office/drawing/2014/main" id="{96435717-3B1B-464C-99C5-0C764BECEA8B}"/>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37" name="AutoShape 1">
          <a:extLst>
            <a:ext uri="{FF2B5EF4-FFF2-40B4-BE49-F238E27FC236}">
              <a16:creationId xmlns:a16="http://schemas.microsoft.com/office/drawing/2014/main" id="{A84BE0EA-8ABE-4BC5-A5E7-FDB052096F99}"/>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38" name="AutoShape 1">
          <a:extLst>
            <a:ext uri="{FF2B5EF4-FFF2-40B4-BE49-F238E27FC236}">
              <a16:creationId xmlns:a16="http://schemas.microsoft.com/office/drawing/2014/main" id="{99455E5B-4366-4F34-844F-F0A6087C02F8}"/>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39" name="AutoShape 1">
          <a:extLst>
            <a:ext uri="{FF2B5EF4-FFF2-40B4-BE49-F238E27FC236}">
              <a16:creationId xmlns:a16="http://schemas.microsoft.com/office/drawing/2014/main" id="{946EBA2A-F9B6-41D0-9C10-081784DAC6D0}"/>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40" name="AutoShape 1">
          <a:extLst>
            <a:ext uri="{FF2B5EF4-FFF2-40B4-BE49-F238E27FC236}">
              <a16:creationId xmlns:a16="http://schemas.microsoft.com/office/drawing/2014/main" id="{6FF32124-5EE5-43AA-A320-9018F1C63EE5}"/>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541" name="AutoShape 1">
          <a:extLst>
            <a:ext uri="{FF2B5EF4-FFF2-40B4-BE49-F238E27FC236}">
              <a16:creationId xmlns:a16="http://schemas.microsoft.com/office/drawing/2014/main" id="{3EE27D00-7864-4D47-9E70-981DCEA9F878}"/>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42" name="AutoShape 1">
          <a:extLst>
            <a:ext uri="{FF2B5EF4-FFF2-40B4-BE49-F238E27FC236}">
              <a16:creationId xmlns:a16="http://schemas.microsoft.com/office/drawing/2014/main" id="{CFE94868-D2CB-4033-9DD6-6B393AED8EA5}"/>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43" name="AutoShape 1">
          <a:extLst>
            <a:ext uri="{FF2B5EF4-FFF2-40B4-BE49-F238E27FC236}">
              <a16:creationId xmlns:a16="http://schemas.microsoft.com/office/drawing/2014/main" id="{66B9E706-64D0-41AB-9B17-222DBA0F8031}"/>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44" name="AutoShape 1">
          <a:extLst>
            <a:ext uri="{FF2B5EF4-FFF2-40B4-BE49-F238E27FC236}">
              <a16:creationId xmlns:a16="http://schemas.microsoft.com/office/drawing/2014/main" id="{D08DB16F-9777-4260-A2FC-7351BB271458}"/>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45" name="AutoShape 1">
          <a:extLst>
            <a:ext uri="{FF2B5EF4-FFF2-40B4-BE49-F238E27FC236}">
              <a16:creationId xmlns:a16="http://schemas.microsoft.com/office/drawing/2014/main" id="{9A977AC9-0A0B-4AAB-B555-087B5A6E837B}"/>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46" name="AutoShape 1">
          <a:extLst>
            <a:ext uri="{FF2B5EF4-FFF2-40B4-BE49-F238E27FC236}">
              <a16:creationId xmlns:a16="http://schemas.microsoft.com/office/drawing/2014/main" id="{F6D4BDDD-50AD-42C1-A502-394F482C5607}"/>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47" name="AutoShape 1">
          <a:extLst>
            <a:ext uri="{FF2B5EF4-FFF2-40B4-BE49-F238E27FC236}">
              <a16:creationId xmlns:a16="http://schemas.microsoft.com/office/drawing/2014/main" id="{041782CE-1265-48E5-A7A4-C2C48520983A}"/>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48" name="AutoShape 1">
          <a:extLst>
            <a:ext uri="{FF2B5EF4-FFF2-40B4-BE49-F238E27FC236}">
              <a16:creationId xmlns:a16="http://schemas.microsoft.com/office/drawing/2014/main" id="{846560EC-FE16-4A01-994E-9800D33F057C}"/>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549" name="AutoShape 1">
          <a:extLst>
            <a:ext uri="{FF2B5EF4-FFF2-40B4-BE49-F238E27FC236}">
              <a16:creationId xmlns:a16="http://schemas.microsoft.com/office/drawing/2014/main" id="{409ED47F-EA07-474A-99F0-03B77EB15B90}"/>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50" name="AutoShape 1">
          <a:extLst>
            <a:ext uri="{FF2B5EF4-FFF2-40B4-BE49-F238E27FC236}">
              <a16:creationId xmlns:a16="http://schemas.microsoft.com/office/drawing/2014/main" id="{3C9BE3E4-114E-4267-91E0-0A92AB8C6A51}"/>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51" name="AutoShape 1">
          <a:extLst>
            <a:ext uri="{FF2B5EF4-FFF2-40B4-BE49-F238E27FC236}">
              <a16:creationId xmlns:a16="http://schemas.microsoft.com/office/drawing/2014/main" id="{0B14C9C4-A8E0-4949-9683-5C3429E2EFB6}"/>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52" name="AutoShape 1">
          <a:extLst>
            <a:ext uri="{FF2B5EF4-FFF2-40B4-BE49-F238E27FC236}">
              <a16:creationId xmlns:a16="http://schemas.microsoft.com/office/drawing/2014/main" id="{93C7401D-1BA7-406D-92F9-F97238EFFD52}"/>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53" name="AutoShape 1">
          <a:extLst>
            <a:ext uri="{FF2B5EF4-FFF2-40B4-BE49-F238E27FC236}">
              <a16:creationId xmlns:a16="http://schemas.microsoft.com/office/drawing/2014/main" id="{83744D63-31D0-4490-93AA-4DE6CD7C80FD}"/>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54" name="AutoShape 1">
          <a:extLst>
            <a:ext uri="{FF2B5EF4-FFF2-40B4-BE49-F238E27FC236}">
              <a16:creationId xmlns:a16="http://schemas.microsoft.com/office/drawing/2014/main" id="{79BC5110-526E-4862-8429-059AF272AD61}"/>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55" name="AutoShape 1">
          <a:extLst>
            <a:ext uri="{FF2B5EF4-FFF2-40B4-BE49-F238E27FC236}">
              <a16:creationId xmlns:a16="http://schemas.microsoft.com/office/drawing/2014/main" id="{5F4F597F-1AF3-4377-87CB-9AF55CDB3F31}"/>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56" name="AutoShape 1">
          <a:extLst>
            <a:ext uri="{FF2B5EF4-FFF2-40B4-BE49-F238E27FC236}">
              <a16:creationId xmlns:a16="http://schemas.microsoft.com/office/drawing/2014/main" id="{06C87688-E36C-4B91-A112-41C9FEA6CFCD}"/>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557" name="AutoShape 1">
          <a:extLst>
            <a:ext uri="{FF2B5EF4-FFF2-40B4-BE49-F238E27FC236}">
              <a16:creationId xmlns:a16="http://schemas.microsoft.com/office/drawing/2014/main" id="{FC030437-3173-4846-AA23-A5CA1CAB345F}"/>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58" name="AutoShape 1">
          <a:extLst>
            <a:ext uri="{FF2B5EF4-FFF2-40B4-BE49-F238E27FC236}">
              <a16:creationId xmlns:a16="http://schemas.microsoft.com/office/drawing/2014/main" id="{0C3149D1-291F-495E-A892-636CC44C5BAF}"/>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59" name="AutoShape 1">
          <a:extLst>
            <a:ext uri="{FF2B5EF4-FFF2-40B4-BE49-F238E27FC236}">
              <a16:creationId xmlns:a16="http://schemas.microsoft.com/office/drawing/2014/main" id="{80EFA964-B4A1-412E-9D9E-FFB6420787F5}"/>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60" name="AutoShape 1">
          <a:extLst>
            <a:ext uri="{FF2B5EF4-FFF2-40B4-BE49-F238E27FC236}">
              <a16:creationId xmlns:a16="http://schemas.microsoft.com/office/drawing/2014/main" id="{2566B456-0B16-460A-A2D1-867B228DEDE8}"/>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561" name="AutoShape 1">
          <a:extLst>
            <a:ext uri="{FF2B5EF4-FFF2-40B4-BE49-F238E27FC236}">
              <a16:creationId xmlns:a16="http://schemas.microsoft.com/office/drawing/2014/main" id="{4F64BD68-35C2-4433-8D6F-A168EFE04FC7}"/>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129</xdr:row>
      <xdr:rowOff>0</xdr:rowOff>
    </xdr:from>
    <xdr:ext cx="304800" cy="304067"/>
    <xdr:sp macro="" textlink="">
      <xdr:nvSpPr>
        <xdr:cNvPr id="562" name="AutoShape 1">
          <a:extLst>
            <a:ext uri="{FF2B5EF4-FFF2-40B4-BE49-F238E27FC236}">
              <a16:creationId xmlns:a16="http://schemas.microsoft.com/office/drawing/2014/main" id="{FFFFCA9A-3699-4822-95B0-3CDF3C86FBCB}"/>
            </a:ext>
          </a:extLst>
        </xdr:cNvPr>
        <xdr:cNvSpPr>
          <a:spLocks noChangeAspect="1" noChangeArrowheads="1"/>
        </xdr:cNvSpPr>
      </xdr:nvSpPr>
      <xdr:spPr bwMode="auto">
        <a:xfrm>
          <a:off x="6057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129</xdr:row>
      <xdr:rowOff>0</xdr:rowOff>
    </xdr:from>
    <xdr:ext cx="304800" cy="304067"/>
    <xdr:sp macro="" textlink="">
      <xdr:nvSpPr>
        <xdr:cNvPr id="563" name="AutoShape 1">
          <a:extLst>
            <a:ext uri="{FF2B5EF4-FFF2-40B4-BE49-F238E27FC236}">
              <a16:creationId xmlns:a16="http://schemas.microsoft.com/office/drawing/2014/main" id="{3C8389E4-ABB0-4F7C-9EE3-B40D845FFCE6}"/>
            </a:ext>
          </a:extLst>
        </xdr:cNvPr>
        <xdr:cNvSpPr>
          <a:spLocks noChangeAspect="1" noChangeArrowheads="1"/>
        </xdr:cNvSpPr>
      </xdr:nvSpPr>
      <xdr:spPr bwMode="auto">
        <a:xfrm>
          <a:off x="6057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64" name="AutoShape 1">
          <a:extLst>
            <a:ext uri="{FF2B5EF4-FFF2-40B4-BE49-F238E27FC236}">
              <a16:creationId xmlns:a16="http://schemas.microsoft.com/office/drawing/2014/main" id="{FEF8482A-CFE0-45BB-B95A-82FBE2DCB228}"/>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65" name="AutoShape 1">
          <a:extLst>
            <a:ext uri="{FF2B5EF4-FFF2-40B4-BE49-F238E27FC236}">
              <a16:creationId xmlns:a16="http://schemas.microsoft.com/office/drawing/2014/main" id="{6DBF0C4D-79CC-484D-95C2-053227E8B3B8}"/>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66" name="AutoShape 1">
          <a:extLst>
            <a:ext uri="{FF2B5EF4-FFF2-40B4-BE49-F238E27FC236}">
              <a16:creationId xmlns:a16="http://schemas.microsoft.com/office/drawing/2014/main" id="{2CE8DA5E-6B94-4924-9F19-52A4C60BB2F3}"/>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67" name="AutoShape 1">
          <a:extLst>
            <a:ext uri="{FF2B5EF4-FFF2-40B4-BE49-F238E27FC236}">
              <a16:creationId xmlns:a16="http://schemas.microsoft.com/office/drawing/2014/main" id="{FAAB46F7-1551-4917-A013-BF0273AC8111}"/>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129</xdr:row>
      <xdr:rowOff>0</xdr:rowOff>
    </xdr:from>
    <xdr:ext cx="304800" cy="304067"/>
    <xdr:sp macro="" textlink="">
      <xdr:nvSpPr>
        <xdr:cNvPr id="568" name="AutoShape 1">
          <a:extLst>
            <a:ext uri="{FF2B5EF4-FFF2-40B4-BE49-F238E27FC236}">
              <a16:creationId xmlns:a16="http://schemas.microsoft.com/office/drawing/2014/main" id="{A3F582E6-9604-43F1-B959-33BE3A48739C}"/>
            </a:ext>
          </a:extLst>
        </xdr:cNvPr>
        <xdr:cNvSpPr>
          <a:spLocks noChangeAspect="1" noChangeArrowheads="1"/>
        </xdr:cNvSpPr>
      </xdr:nvSpPr>
      <xdr:spPr bwMode="auto">
        <a:xfrm>
          <a:off x="6057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129</xdr:row>
      <xdr:rowOff>0</xdr:rowOff>
    </xdr:from>
    <xdr:ext cx="304800" cy="304067"/>
    <xdr:sp macro="" textlink="">
      <xdr:nvSpPr>
        <xdr:cNvPr id="569" name="AutoShape 1">
          <a:extLst>
            <a:ext uri="{FF2B5EF4-FFF2-40B4-BE49-F238E27FC236}">
              <a16:creationId xmlns:a16="http://schemas.microsoft.com/office/drawing/2014/main" id="{F8A3EBC8-D436-4C10-839F-06711134A50A}"/>
            </a:ext>
          </a:extLst>
        </xdr:cNvPr>
        <xdr:cNvSpPr>
          <a:spLocks noChangeAspect="1" noChangeArrowheads="1"/>
        </xdr:cNvSpPr>
      </xdr:nvSpPr>
      <xdr:spPr bwMode="auto">
        <a:xfrm>
          <a:off x="6057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129</xdr:row>
      <xdr:rowOff>0</xdr:rowOff>
    </xdr:from>
    <xdr:ext cx="304800" cy="304067"/>
    <xdr:sp macro="" textlink="">
      <xdr:nvSpPr>
        <xdr:cNvPr id="570" name="AutoShape 1">
          <a:extLst>
            <a:ext uri="{FF2B5EF4-FFF2-40B4-BE49-F238E27FC236}">
              <a16:creationId xmlns:a16="http://schemas.microsoft.com/office/drawing/2014/main" id="{49B7FB39-1143-4870-878A-F40A4CE081C0}"/>
            </a:ext>
          </a:extLst>
        </xdr:cNvPr>
        <xdr:cNvSpPr>
          <a:spLocks noChangeAspect="1" noChangeArrowheads="1"/>
        </xdr:cNvSpPr>
      </xdr:nvSpPr>
      <xdr:spPr bwMode="auto">
        <a:xfrm>
          <a:off x="6057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129</xdr:row>
      <xdr:rowOff>0</xdr:rowOff>
    </xdr:from>
    <xdr:ext cx="304800" cy="304067"/>
    <xdr:sp macro="" textlink="">
      <xdr:nvSpPr>
        <xdr:cNvPr id="571" name="AutoShape 1">
          <a:extLst>
            <a:ext uri="{FF2B5EF4-FFF2-40B4-BE49-F238E27FC236}">
              <a16:creationId xmlns:a16="http://schemas.microsoft.com/office/drawing/2014/main" id="{2C2BFFA5-AAE9-400D-B5B6-C092FE160AD5}"/>
            </a:ext>
          </a:extLst>
        </xdr:cNvPr>
        <xdr:cNvSpPr>
          <a:spLocks noChangeAspect="1" noChangeArrowheads="1"/>
        </xdr:cNvSpPr>
      </xdr:nvSpPr>
      <xdr:spPr bwMode="auto">
        <a:xfrm>
          <a:off x="6057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72" name="AutoShape 1">
          <a:extLst>
            <a:ext uri="{FF2B5EF4-FFF2-40B4-BE49-F238E27FC236}">
              <a16:creationId xmlns:a16="http://schemas.microsoft.com/office/drawing/2014/main" id="{54E1E91E-4515-4725-A523-DDF7D9DDA250}"/>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73" name="AutoShape 1">
          <a:extLst>
            <a:ext uri="{FF2B5EF4-FFF2-40B4-BE49-F238E27FC236}">
              <a16:creationId xmlns:a16="http://schemas.microsoft.com/office/drawing/2014/main" id="{6074785C-020B-43CD-8DE7-B0A5369C15B4}"/>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74" name="AutoShape 1">
          <a:extLst>
            <a:ext uri="{FF2B5EF4-FFF2-40B4-BE49-F238E27FC236}">
              <a16:creationId xmlns:a16="http://schemas.microsoft.com/office/drawing/2014/main" id="{90AC9BD4-DAF2-490E-BED0-C5BA0E91E23D}"/>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130</xdr:row>
      <xdr:rowOff>0</xdr:rowOff>
    </xdr:from>
    <xdr:ext cx="304800" cy="304067"/>
    <xdr:sp macro="" textlink="">
      <xdr:nvSpPr>
        <xdr:cNvPr id="575" name="AutoShape 1">
          <a:extLst>
            <a:ext uri="{FF2B5EF4-FFF2-40B4-BE49-F238E27FC236}">
              <a16:creationId xmlns:a16="http://schemas.microsoft.com/office/drawing/2014/main" id="{1D4B9E25-8654-43B5-858C-DAFA1BC8CFB6}"/>
            </a:ext>
          </a:extLst>
        </xdr:cNvPr>
        <xdr:cNvSpPr>
          <a:spLocks noChangeAspect="1" noChangeArrowheads="1"/>
        </xdr:cNvSpPr>
      </xdr:nvSpPr>
      <xdr:spPr bwMode="auto">
        <a:xfrm>
          <a:off x="6057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129</xdr:row>
      <xdr:rowOff>0</xdr:rowOff>
    </xdr:from>
    <xdr:ext cx="304800" cy="304067"/>
    <xdr:sp macro="" textlink="">
      <xdr:nvSpPr>
        <xdr:cNvPr id="576" name="AutoShape 1">
          <a:extLst>
            <a:ext uri="{FF2B5EF4-FFF2-40B4-BE49-F238E27FC236}">
              <a16:creationId xmlns:a16="http://schemas.microsoft.com/office/drawing/2014/main" id="{FDE13807-39AA-49FB-8B2F-3BBA13B579E8}"/>
            </a:ext>
          </a:extLst>
        </xdr:cNvPr>
        <xdr:cNvSpPr>
          <a:spLocks noChangeAspect="1" noChangeArrowheads="1"/>
        </xdr:cNvSpPr>
      </xdr:nvSpPr>
      <xdr:spPr bwMode="auto">
        <a:xfrm>
          <a:off x="66675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129</xdr:row>
      <xdr:rowOff>0</xdr:rowOff>
    </xdr:from>
    <xdr:ext cx="304800" cy="304067"/>
    <xdr:sp macro="" textlink="">
      <xdr:nvSpPr>
        <xdr:cNvPr id="577" name="AutoShape 1">
          <a:extLst>
            <a:ext uri="{FF2B5EF4-FFF2-40B4-BE49-F238E27FC236}">
              <a16:creationId xmlns:a16="http://schemas.microsoft.com/office/drawing/2014/main" id="{1BB0EA9F-85D9-4476-BE1E-06093482517E}"/>
            </a:ext>
          </a:extLst>
        </xdr:cNvPr>
        <xdr:cNvSpPr>
          <a:spLocks noChangeAspect="1" noChangeArrowheads="1"/>
        </xdr:cNvSpPr>
      </xdr:nvSpPr>
      <xdr:spPr bwMode="auto">
        <a:xfrm>
          <a:off x="66675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78" name="AutoShape 1">
          <a:extLst>
            <a:ext uri="{FF2B5EF4-FFF2-40B4-BE49-F238E27FC236}">
              <a16:creationId xmlns:a16="http://schemas.microsoft.com/office/drawing/2014/main" id="{37753844-DF51-4B45-83B8-DF756C05CC91}"/>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79" name="AutoShape 1">
          <a:extLst>
            <a:ext uri="{FF2B5EF4-FFF2-40B4-BE49-F238E27FC236}">
              <a16:creationId xmlns:a16="http://schemas.microsoft.com/office/drawing/2014/main" id="{7E41CEE3-2E0E-42CB-AA31-6F0253EA1F08}"/>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80" name="AutoShape 1">
          <a:extLst>
            <a:ext uri="{FF2B5EF4-FFF2-40B4-BE49-F238E27FC236}">
              <a16:creationId xmlns:a16="http://schemas.microsoft.com/office/drawing/2014/main" id="{C2EBE492-B928-4D6B-8181-4939EF837BEE}"/>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81" name="AutoShape 1">
          <a:extLst>
            <a:ext uri="{FF2B5EF4-FFF2-40B4-BE49-F238E27FC236}">
              <a16:creationId xmlns:a16="http://schemas.microsoft.com/office/drawing/2014/main" id="{9B245A8C-9409-4418-A077-C6801CAE7B07}"/>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129</xdr:row>
      <xdr:rowOff>0</xdr:rowOff>
    </xdr:from>
    <xdr:ext cx="304800" cy="304067"/>
    <xdr:sp macro="" textlink="">
      <xdr:nvSpPr>
        <xdr:cNvPr id="582" name="AutoShape 1">
          <a:extLst>
            <a:ext uri="{FF2B5EF4-FFF2-40B4-BE49-F238E27FC236}">
              <a16:creationId xmlns:a16="http://schemas.microsoft.com/office/drawing/2014/main" id="{ADBC18F3-9D69-4053-9281-5CE97766C18E}"/>
            </a:ext>
          </a:extLst>
        </xdr:cNvPr>
        <xdr:cNvSpPr>
          <a:spLocks noChangeAspect="1" noChangeArrowheads="1"/>
        </xdr:cNvSpPr>
      </xdr:nvSpPr>
      <xdr:spPr bwMode="auto">
        <a:xfrm>
          <a:off x="66675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129</xdr:row>
      <xdr:rowOff>0</xdr:rowOff>
    </xdr:from>
    <xdr:ext cx="304800" cy="304067"/>
    <xdr:sp macro="" textlink="">
      <xdr:nvSpPr>
        <xdr:cNvPr id="583" name="AutoShape 1">
          <a:extLst>
            <a:ext uri="{FF2B5EF4-FFF2-40B4-BE49-F238E27FC236}">
              <a16:creationId xmlns:a16="http://schemas.microsoft.com/office/drawing/2014/main" id="{9B897E92-2162-43AA-A6BA-6B5CC36B1798}"/>
            </a:ext>
          </a:extLst>
        </xdr:cNvPr>
        <xdr:cNvSpPr>
          <a:spLocks noChangeAspect="1" noChangeArrowheads="1"/>
        </xdr:cNvSpPr>
      </xdr:nvSpPr>
      <xdr:spPr bwMode="auto">
        <a:xfrm>
          <a:off x="66675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129</xdr:row>
      <xdr:rowOff>0</xdr:rowOff>
    </xdr:from>
    <xdr:ext cx="304800" cy="304067"/>
    <xdr:sp macro="" textlink="">
      <xdr:nvSpPr>
        <xdr:cNvPr id="584" name="AutoShape 1">
          <a:extLst>
            <a:ext uri="{FF2B5EF4-FFF2-40B4-BE49-F238E27FC236}">
              <a16:creationId xmlns:a16="http://schemas.microsoft.com/office/drawing/2014/main" id="{BAF6A971-7910-46F0-87C5-3F8574FC8DF1}"/>
            </a:ext>
          </a:extLst>
        </xdr:cNvPr>
        <xdr:cNvSpPr>
          <a:spLocks noChangeAspect="1" noChangeArrowheads="1"/>
        </xdr:cNvSpPr>
      </xdr:nvSpPr>
      <xdr:spPr bwMode="auto">
        <a:xfrm>
          <a:off x="66675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129</xdr:row>
      <xdr:rowOff>0</xdr:rowOff>
    </xdr:from>
    <xdr:ext cx="304800" cy="304067"/>
    <xdr:sp macro="" textlink="">
      <xdr:nvSpPr>
        <xdr:cNvPr id="585" name="AutoShape 1">
          <a:extLst>
            <a:ext uri="{FF2B5EF4-FFF2-40B4-BE49-F238E27FC236}">
              <a16:creationId xmlns:a16="http://schemas.microsoft.com/office/drawing/2014/main" id="{E35511D1-6F32-4D67-83E5-B8690BAF0B2F}"/>
            </a:ext>
          </a:extLst>
        </xdr:cNvPr>
        <xdr:cNvSpPr>
          <a:spLocks noChangeAspect="1" noChangeArrowheads="1"/>
        </xdr:cNvSpPr>
      </xdr:nvSpPr>
      <xdr:spPr bwMode="auto">
        <a:xfrm>
          <a:off x="66675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86" name="AutoShape 1">
          <a:extLst>
            <a:ext uri="{FF2B5EF4-FFF2-40B4-BE49-F238E27FC236}">
              <a16:creationId xmlns:a16="http://schemas.microsoft.com/office/drawing/2014/main" id="{4C5E60F7-630E-4177-8030-4E3BF714ECD3}"/>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87" name="AutoShape 1">
          <a:extLst>
            <a:ext uri="{FF2B5EF4-FFF2-40B4-BE49-F238E27FC236}">
              <a16:creationId xmlns:a16="http://schemas.microsoft.com/office/drawing/2014/main" id="{6ABCBBAF-2801-4C37-A6C7-7A60EF1377F9}"/>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88" name="AutoShape 1">
          <a:extLst>
            <a:ext uri="{FF2B5EF4-FFF2-40B4-BE49-F238E27FC236}">
              <a16:creationId xmlns:a16="http://schemas.microsoft.com/office/drawing/2014/main" id="{29B5F66D-DF2A-4DF5-92A1-5C1CEFA930E9}"/>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130</xdr:row>
      <xdr:rowOff>0</xdr:rowOff>
    </xdr:from>
    <xdr:ext cx="304800" cy="304067"/>
    <xdr:sp macro="" textlink="">
      <xdr:nvSpPr>
        <xdr:cNvPr id="589" name="AutoShape 1">
          <a:extLst>
            <a:ext uri="{FF2B5EF4-FFF2-40B4-BE49-F238E27FC236}">
              <a16:creationId xmlns:a16="http://schemas.microsoft.com/office/drawing/2014/main" id="{31A69229-028A-4483-A713-9227E7167DEC}"/>
            </a:ext>
          </a:extLst>
        </xdr:cNvPr>
        <xdr:cNvSpPr>
          <a:spLocks noChangeAspect="1" noChangeArrowheads="1"/>
        </xdr:cNvSpPr>
      </xdr:nvSpPr>
      <xdr:spPr bwMode="auto">
        <a:xfrm>
          <a:off x="66675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129</xdr:row>
      <xdr:rowOff>0</xdr:rowOff>
    </xdr:from>
    <xdr:ext cx="304800" cy="304067"/>
    <xdr:sp macro="" textlink="">
      <xdr:nvSpPr>
        <xdr:cNvPr id="590" name="AutoShape 1">
          <a:extLst>
            <a:ext uri="{FF2B5EF4-FFF2-40B4-BE49-F238E27FC236}">
              <a16:creationId xmlns:a16="http://schemas.microsoft.com/office/drawing/2014/main" id="{70B79CD4-E24F-4943-823D-1EE550E105A3}"/>
            </a:ext>
          </a:extLst>
        </xdr:cNvPr>
        <xdr:cNvSpPr>
          <a:spLocks noChangeAspect="1" noChangeArrowheads="1"/>
        </xdr:cNvSpPr>
      </xdr:nvSpPr>
      <xdr:spPr bwMode="auto">
        <a:xfrm>
          <a:off x="72771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129</xdr:row>
      <xdr:rowOff>0</xdr:rowOff>
    </xdr:from>
    <xdr:ext cx="304800" cy="304067"/>
    <xdr:sp macro="" textlink="">
      <xdr:nvSpPr>
        <xdr:cNvPr id="591" name="AutoShape 1">
          <a:extLst>
            <a:ext uri="{FF2B5EF4-FFF2-40B4-BE49-F238E27FC236}">
              <a16:creationId xmlns:a16="http://schemas.microsoft.com/office/drawing/2014/main" id="{2FBD581E-A600-47EC-93F1-2E1C3DFB20F1}"/>
            </a:ext>
          </a:extLst>
        </xdr:cNvPr>
        <xdr:cNvSpPr>
          <a:spLocks noChangeAspect="1" noChangeArrowheads="1"/>
        </xdr:cNvSpPr>
      </xdr:nvSpPr>
      <xdr:spPr bwMode="auto">
        <a:xfrm>
          <a:off x="72771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592" name="AutoShape 1">
          <a:extLst>
            <a:ext uri="{FF2B5EF4-FFF2-40B4-BE49-F238E27FC236}">
              <a16:creationId xmlns:a16="http://schemas.microsoft.com/office/drawing/2014/main" id="{ED8C5C8B-28A5-4B22-B34B-EF6B055B67E9}"/>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593" name="AutoShape 1">
          <a:extLst>
            <a:ext uri="{FF2B5EF4-FFF2-40B4-BE49-F238E27FC236}">
              <a16:creationId xmlns:a16="http://schemas.microsoft.com/office/drawing/2014/main" id="{03E8BE32-2B67-4795-AA70-DACB9A6DB5FF}"/>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594" name="AutoShape 1">
          <a:extLst>
            <a:ext uri="{FF2B5EF4-FFF2-40B4-BE49-F238E27FC236}">
              <a16:creationId xmlns:a16="http://schemas.microsoft.com/office/drawing/2014/main" id="{279254A3-2485-4F24-8D65-C8FA6551C187}"/>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595" name="AutoShape 1">
          <a:extLst>
            <a:ext uri="{FF2B5EF4-FFF2-40B4-BE49-F238E27FC236}">
              <a16:creationId xmlns:a16="http://schemas.microsoft.com/office/drawing/2014/main" id="{FA7D9DA3-1B6A-4F99-9868-F47B7F936A20}"/>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129</xdr:row>
      <xdr:rowOff>0</xdr:rowOff>
    </xdr:from>
    <xdr:ext cx="304800" cy="304067"/>
    <xdr:sp macro="" textlink="">
      <xdr:nvSpPr>
        <xdr:cNvPr id="596" name="AutoShape 1">
          <a:extLst>
            <a:ext uri="{FF2B5EF4-FFF2-40B4-BE49-F238E27FC236}">
              <a16:creationId xmlns:a16="http://schemas.microsoft.com/office/drawing/2014/main" id="{A7252C83-3EC5-47CB-8E59-F66F52DDCB1B}"/>
            </a:ext>
          </a:extLst>
        </xdr:cNvPr>
        <xdr:cNvSpPr>
          <a:spLocks noChangeAspect="1" noChangeArrowheads="1"/>
        </xdr:cNvSpPr>
      </xdr:nvSpPr>
      <xdr:spPr bwMode="auto">
        <a:xfrm>
          <a:off x="72771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129</xdr:row>
      <xdr:rowOff>0</xdr:rowOff>
    </xdr:from>
    <xdr:ext cx="304800" cy="304067"/>
    <xdr:sp macro="" textlink="">
      <xdr:nvSpPr>
        <xdr:cNvPr id="597" name="AutoShape 1">
          <a:extLst>
            <a:ext uri="{FF2B5EF4-FFF2-40B4-BE49-F238E27FC236}">
              <a16:creationId xmlns:a16="http://schemas.microsoft.com/office/drawing/2014/main" id="{E009A012-97BC-487B-9839-5F725736CC4D}"/>
            </a:ext>
          </a:extLst>
        </xdr:cNvPr>
        <xdr:cNvSpPr>
          <a:spLocks noChangeAspect="1" noChangeArrowheads="1"/>
        </xdr:cNvSpPr>
      </xdr:nvSpPr>
      <xdr:spPr bwMode="auto">
        <a:xfrm>
          <a:off x="72771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129</xdr:row>
      <xdr:rowOff>0</xdr:rowOff>
    </xdr:from>
    <xdr:ext cx="304800" cy="304067"/>
    <xdr:sp macro="" textlink="">
      <xdr:nvSpPr>
        <xdr:cNvPr id="598" name="AutoShape 1">
          <a:extLst>
            <a:ext uri="{FF2B5EF4-FFF2-40B4-BE49-F238E27FC236}">
              <a16:creationId xmlns:a16="http://schemas.microsoft.com/office/drawing/2014/main" id="{30F1F725-422A-4B55-89EF-F514490445BA}"/>
            </a:ext>
          </a:extLst>
        </xdr:cNvPr>
        <xdr:cNvSpPr>
          <a:spLocks noChangeAspect="1" noChangeArrowheads="1"/>
        </xdr:cNvSpPr>
      </xdr:nvSpPr>
      <xdr:spPr bwMode="auto">
        <a:xfrm>
          <a:off x="72771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129</xdr:row>
      <xdr:rowOff>0</xdr:rowOff>
    </xdr:from>
    <xdr:ext cx="304800" cy="304067"/>
    <xdr:sp macro="" textlink="">
      <xdr:nvSpPr>
        <xdr:cNvPr id="599" name="AutoShape 1">
          <a:extLst>
            <a:ext uri="{FF2B5EF4-FFF2-40B4-BE49-F238E27FC236}">
              <a16:creationId xmlns:a16="http://schemas.microsoft.com/office/drawing/2014/main" id="{D8D38EBB-C888-4561-8B4B-3CABB53E18C3}"/>
            </a:ext>
          </a:extLst>
        </xdr:cNvPr>
        <xdr:cNvSpPr>
          <a:spLocks noChangeAspect="1" noChangeArrowheads="1"/>
        </xdr:cNvSpPr>
      </xdr:nvSpPr>
      <xdr:spPr bwMode="auto">
        <a:xfrm>
          <a:off x="72771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600" name="AutoShape 1">
          <a:extLst>
            <a:ext uri="{FF2B5EF4-FFF2-40B4-BE49-F238E27FC236}">
              <a16:creationId xmlns:a16="http://schemas.microsoft.com/office/drawing/2014/main" id="{E7B1C6F3-D77C-49F7-BB73-BBC163D07AAD}"/>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601" name="AutoShape 1">
          <a:extLst>
            <a:ext uri="{FF2B5EF4-FFF2-40B4-BE49-F238E27FC236}">
              <a16:creationId xmlns:a16="http://schemas.microsoft.com/office/drawing/2014/main" id="{7171E845-6F74-4163-AE51-2437A24B4AA5}"/>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602" name="AutoShape 1">
          <a:extLst>
            <a:ext uri="{FF2B5EF4-FFF2-40B4-BE49-F238E27FC236}">
              <a16:creationId xmlns:a16="http://schemas.microsoft.com/office/drawing/2014/main" id="{28EC5A68-7998-4FD8-8AA2-B6B9B1506DC1}"/>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130</xdr:row>
      <xdr:rowOff>0</xdr:rowOff>
    </xdr:from>
    <xdr:ext cx="304800" cy="304067"/>
    <xdr:sp macro="" textlink="">
      <xdr:nvSpPr>
        <xdr:cNvPr id="603" name="AutoShape 1">
          <a:extLst>
            <a:ext uri="{FF2B5EF4-FFF2-40B4-BE49-F238E27FC236}">
              <a16:creationId xmlns:a16="http://schemas.microsoft.com/office/drawing/2014/main" id="{F1408347-0D11-40AC-8437-E5225D3C98E1}"/>
            </a:ext>
          </a:extLst>
        </xdr:cNvPr>
        <xdr:cNvSpPr>
          <a:spLocks noChangeAspect="1" noChangeArrowheads="1"/>
        </xdr:cNvSpPr>
      </xdr:nvSpPr>
      <xdr:spPr bwMode="auto">
        <a:xfrm>
          <a:off x="72771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129</xdr:row>
      <xdr:rowOff>0</xdr:rowOff>
    </xdr:from>
    <xdr:ext cx="304800" cy="304067"/>
    <xdr:sp macro="" textlink="">
      <xdr:nvSpPr>
        <xdr:cNvPr id="604" name="AutoShape 1">
          <a:extLst>
            <a:ext uri="{FF2B5EF4-FFF2-40B4-BE49-F238E27FC236}">
              <a16:creationId xmlns:a16="http://schemas.microsoft.com/office/drawing/2014/main" id="{4A3C617A-4751-43E3-B07E-3D7D4E8A92A9}"/>
            </a:ext>
          </a:extLst>
        </xdr:cNvPr>
        <xdr:cNvSpPr>
          <a:spLocks noChangeAspect="1" noChangeArrowheads="1"/>
        </xdr:cNvSpPr>
      </xdr:nvSpPr>
      <xdr:spPr bwMode="auto">
        <a:xfrm>
          <a:off x="7886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129</xdr:row>
      <xdr:rowOff>0</xdr:rowOff>
    </xdr:from>
    <xdr:ext cx="304800" cy="304067"/>
    <xdr:sp macro="" textlink="">
      <xdr:nvSpPr>
        <xdr:cNvPr id="605" name="AutoShape 1">
          <a:extLst>
            <a:ext uri="{FF2B5EF4-FFF2-40B4-BE49-F238E27FC236}">
              <a16:creationId xmlns:a16="http://schemas.microsoft.com/office/drawing/2014/main" id="{4613A770-13BC-4C4E-9366-B56CCC78081F}"/>
            </a:ext>
          </a:extLst>
        </xdr:cNvPr>
        <xdr:cNvSpPr>
          <a:spLocks noChangeAspect="1" noChangeArrowheads="1"/>
        </xdr:cNvSpPr>
      </xdr:nvSpPr>
      <xdr:spPr bwMode="auto">
        <a:xfrm>
          <a:off x="7886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06" name="AutoShape 1">
          <a:extLst>
            <a:ext uri="{FF2B5EF4-FFF2-40B4-BE49-F238E27FC236}">
              <a16:creationId xmlns:a16="http://schemas.microsoft.com/office/drawing/2014/main" id="{39B10CB5-ACA1-4B53-ACCD-56E769F15212}"/>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07" name="AutoShape 1">
          <a:extLst>
            <a:ext uri="{FF2B5EF4-FFF2-40B4-BE49-F238E27FC236}">
              <a16:creationId xmlns:a16="http://schemas.microsoft.com/office/drawing/2014/main" id="{7C415172-92F8-4125-8683-A5AC0445A960}"/>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08" name="AutoShape 1">
          <a:extLst>
            <a:ext uri="{FF2B5EF4-FFF2-40B4-BE49-F238E27FC236}">
              <a16:creationId xmlns:a16="http://schemas.microsoft.com/office/drawing/2014/main" id="{EB748981-711E-41B0-8D39-B15D3EC4F006}"/>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09" name="AutoShape 1">
          <a:extLst>
            <a:ext uri="{FF2B5EF4-FFF2-40B4-BE49-F238E27FC236}">
              <a16:creationId xmlns:a16="http://schemas.microsoft.com/office/drawing/2014/main" id="{092BFF9C-4874-4B2B-9E62-0EB28576293F}"/>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129</xdr:row>
      <xdr:rowOff>0</xdr:rowOff>
    </xdr:from>
    <xdr:ext cx="304800" cy="304067"/>
    <xdr:sp macro="" textlink="">
      <xdr:nvSpPr>
        <xdr:cNvPr id="610" name="AutoShape 1">
          <a:extLst>
            <a:ext uri="{FF2B5EF4-FFF2-40B4-BE49-F238E27FC236}">
              <a16:creationId xmlns:a16="http://schemas.microsoft.com/office/drawing/2014/main" id="{E87ACEF5-19AF-4EAB-9902-D25E46D7671B}"/>
            </a:ext>
          </a:extLst>
        </xdr:cNvPr>
        <xdr:cNvSpPr>
          <a:spLocks noChangeAspect="1" noChangeArrowheads="1"/>
        </xdr:cNvSpPr>
      </xdr:nvSpPr>
      <xdr:spPr bwMode="auto">
        <a:xfrm>
          <a:off x="7886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129</xdr:row>
      <xdr:rowOff>0</xdr:rowOff>
    </xdr:from>
    <xdr:ext cx="304800" cy="304067"/>
    <xdr:sp macro="" textlink="">
      <xdr:nvSpPr>
        <xdr:cNvPr id="611" name="AutoShape 1">
          <a:extLst>
            <a:ext uri="{FF2B5EF4-FFF2-40B4-BE49-F238E27FC236}">
              <a16:creationId xmlns:a16="http://schemas.microsoft.com/office/drawing/2014/main" id="{280D9884-4B50-4491-8F6D-EFCD156CFC1E}"/>
            </a:ext>
          </a:extLst>
        </xdr:cNvPr>
        <xdr:cNvSpPr>
          <a:spLocks noChangeAspect="1" noChangeArrowheads="1"/>
        </xdr:cNvSpPr>
      </xdr:nvSpPr>
      <xdr:spPr bwMode="auto">
        <a:xfrm>
          <a:off x="7886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129</xdr:row>
      <xdr:rowOff>0</xdr:rowOff>
    </xdr:from>
    <xdr:ext cx="304800" cy="304067"/>
    <xdr:sp macro="" textlink="">
      <xdr:nvSpPr>
        <xdr:cNvPr id="612" name="AutoShape 1">
          <a:extLst>
            <a:ext uri="{FF2B5EF4-FFF2-40B4-BE49-F238E27FC236}">
              <a16:creationId xmlns:a16="http://schemas.microsoft.com/office/drawing/2014/main" id="{C2EF1EC1-8603-443B-81F8-334A3119DD7B}"/>
            </a:ext>
          </a:extLst>
        </xdr:cNvPr>
        <xdr:cNvSpPr>
          <a:spLocks noChangeAspect="1" noChangeArrowheads="1"/>
        </xdr:cNvSpPr>
      </xdr:nvSpPr>
      <xdr:spPr bwMode="auto">
        <a:xfrm>
          <a:off x="7886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129</xdr:row>
      <xdr:rowOff>0</xdr:rowOff>
    </xdr:from>
    <xdr:ext cx="304800" cy="304067"/>
    <xdr:sp macro="" textlink="">
      <xdr:nvSpPr>
        <xdr:cNvPr id="613" name="AutoShape 1">
          <a:extLst>
            <a:ext uri="{FF2B5EF4-FFF2-40B4-BE49-F238E27FC236}">
              <a16:creationId xmlns:a16="http://schemas.microsoft.com/office/drawing/2014/main" id="{D8058D6D-1C75-4E9C-849A-B6E52667A856}"/>
            </a:ext>
          </a:extLst>
        </xdr:cNvPr>
        <xdr:cNvSpPr>
          <a:spLocks noChangeAspect="1" noChangeArrowheads="1"/>
        </xdr:cNvSpPr>
      </xdr:nvSpPr>
      <xdr:spPr bwMode="auto">
        <a:xfrm>
          <a:off x="78867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14" name="AutoShape 1">
          <a:extLst>
            <a:ext uri="{FF2B5EF4-FFF2-40B4-BE49-F238E27FC236}">
              <a16:creationId xmlns:a16="http://schemas.microsoft.com/office/drawing/2014/main" id="{256132C6-FF5A-48E5-8D99-2F7D3CA654EA}"/>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15" name="AutoShape 1">
          <a:extLst>
            <a:ext uri="{FF2B5EF4-FFF2-40B4-BE49-F238E27FC236}">
              <a16:creationId xmlns:a16="http://schemas.microsoft.com/office/drawing/2014/main" id="{1E469CBB-1F73-44E8-8313-B00E366C494E}"/>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16" name="AutoShape 1">
          <a:extLst>
            <a:ext uri="{FF2B5EF4-FFF2-40B4-BE49-F238E27FC236}">
              <a16:creationId xmlns:a16="http://schemas.microsoft.com/office/drawing/2014/main" id="{3AD816BC-125E-4F14-A710-F8D1D83D39A2}"/>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17" name="AutoShape 1">
          <a:extLst>
            <a:ext uri="{FF2B5EF4-FFF2-40B4-BE49-F238E27FC236}">
              <a16:creationId xmlns:a16="http://schemas.microsoft.com/office/drawing/2014/main" id="{01C5D095-C61E-4806-B548-D179EC603000}"/>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129</xdr:row>
      <xdr:rowOff>0</xdr:rowOff>
    </xdr:from>
    <xdr:ext cx="304800" cy="304067"/>
    <xdr:sp macro="" textlink="">
      <xdr:nvSpPr>
        <xdr:cNvPr id="618" name="AutoShape 1">
          <a:extLst>
            <a:ext uri="{FF2B5EF4-FFF2-40B4-BE49-F238E27FC236}">
              <a16:creationId xmlns:a16="http://schemas.microsoft.com/office/drawing/2014/main" id="{390A5163-7D57-4C17-9D35-2613F2289A66}"/>
            </a:ext>
          </a:extLst>
        </xdr:cNvPr>
        <xdr:cNvSpPr>
          <a:spLocks noChangeAspect="1" noChangeArrowheads="1"/>
        </xdr:cNvSpPr>
      </xdr:nvSpPr>
      <xdr:spPr bwMode="auto">
        <a:xfrm>
          <a:off x="8496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129</xdr:row>
      <xdr:rowOff>0</xdr:rowOff>
    </xdr:from>
    <xdr:ext cx="304800" cy="304067"/>
    <xdr:sp macro="" textlink="">
      <xdr:nvSpPr>
        <xdr:cNvPr id="619" name="AutoShape 1">
          <a:extLst>
            <a:ext uri="{FF2B5EF4-FFF2-40B4-BE49-F238E27FC236}">
              <a16:creationId xmlns:a16="http://schemas.microsoft.com/office/drawing/2014/main" id="{4F06E038-BD79-44D3-BC2C-0AD8EB503BD4}"/>
            </a:ext>
          </a:extLst>
        </xdr:cNvPr>
        <xdr:cNvSpPr>
          <a:spLocks noChangeAspect="1" noChangeArrowheads="1"/>
        </xdr:cNvSpPr>
      </xdr:nvSpPr>
      <xdr:spPr bwMode="auto">
        <a:xfrm>
          <a:off x="8496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20" name="AutoShape 1">
          <a:extLst>
            <a:ext uri="{FF2B5EF4-FFF2-40B4-BE49-F238E27FC236}">
              <a16:creationId xmlns:a16="http://schemas.microsoft.com/office/drawing/2014/main" id="{F7939FA6-357C-4B95-BEC5-8DF778D0A4F1}"/>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21" name="AutoShape 1">
          <a:extLst>
            <a:ext uri="{FF2B5EF4-FFF2-40B4-BE49-F238E27FC236}">
              <a16:creationId xmlns:a16="http://schemas.microsoft.com/office/drawing/2014/main" id="{1FC72003-B868-422D-8BA4-876E699685B0}"/>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22" name="AutoShape 1">
          <a:extLst>
            <a:ext uri="{FF2B5EF4-FFF2-40B4-BE49-F238E27FC236}">
              <a16:creationId xmlns:a16="http://schemas.microsoft.com/office/drawing/2014/main" id="{931E6227-743B-4A40-8920-194D0A99C884}"/>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23" name="AutoShape 1">
          <a:extLst>
            <a:ext uri="{FF2B5EF4-FFF2-40B4-BE49-F238E27FC236}">
              <a16:creationId xmlns:a16="http://schemas.microsoft.com/office/drawing/2014/main" id="{E7FCFB19-7112-4CA4-A504-90874B71DF7A}"/>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129</xdr:row>
      <xdr:rowOff>0</xdr:rowOff>
    </xdr:from>
    <xdr:ext cx="304800" cy="304067"/>
    <xdr:sp macro="" textlink="">
      <xdr:nvSpPr>
        <xdr:cNvPr id="624" name="AutoShape 1">
          <a:extLst>
            <a:ext uri="{FF2B5EF4-FFF2-40B4-BE49-F238E27FC236}">
              <a16:creationId xmlns:a16="http://schemas.microsoft.com/office/drawing/2014/main" id="{6DAA019B-3984-4C1B-BC7D-A29C23F951B9}"/>
            </a:ext>
          </a:extLst>
        </xdr:cNvPr>
        <xdr:cNvSpPr>
          <a:spLocks noChangeAspect="1" noChangeArrowheads="1"/>
        </xdr:cNvSpPr>
      </xdr:nvSpPr>
      <xdr:spPr bwMode="auto">
        <a:xfrm>
          <a:off x="8496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129</xdr:row>
      <xdr:rowOff>0</xdr:rowOff>
    </xdr:from>
    <xdr:ext cx="304800" cy="304067"/>
    <xdr:sp macro="" textlink="">
      <xdr:nvSpPr>
        <xdr:cNvPr id="625" name="AutoShape 1">
          <a:extLst>
            <a:ext uri="{FF2B5EF4-FFF2-40B4-BE49-F238E27FC236}">
              <a16:creationId xmlns:a16="http://schemas.microsoft.com/office/drawing/2014/main" id="{9479DF5F-B4A9-4E8B-BBEB-DB25D1D0AE8B}"/>
            </a:ext>
          </a:extLst>
        </xdr:cNvPr>
        <xdr:cNvSpPr>
          <a:spLocks noChangeAspect="1" noChangeArrowheads="1"/>
        </xdr:cNvSpPr>
      </xdr:nvSpPr>
      <xdr:spPr bwMode="auto">
        <a:xfrm>
          <a:off x="8496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129</xdr:row>
      <xdr:rowOff>0</xdr:rowOff>
    </xdr:from>
    <xdr:ext cx="304800" cy="304067"/>
    <xdr:sp macro="" textlink="">
      <xdr:nvSpPr>
        <xdr:cNvPr id="626" name="AutoShape 1">
          <a:extLst>
            <a:ext uri="{FF2B5EF4-FFF2-40B4-BE49-F238E27FC236}">
              <a16:creationId xmlns:a16="http://schemas.microsoft.com/office/drawing/2014/main" id="{56BA73C6-E63F-40F9-BB8B-BE7C7D033508}"/>
            </a:ext>
          </a:extLst>
        </xdr:cNvPr>
        <xdr:cNvSpPr>
          <a:spLocks noChangeAspect="1" noChangeArrowheads="1"/>
        </xdr:cNvSpPr>
      </xdr:nvSpPr>
      <xdr:spPr bwMode="auto">
        <a:xfrm>
          <a:off x="8496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129</xdr:row>
      <xdr:rowOff>0</xdr:rowOff>
    </xdr:from>
    <xdr:ext cx="304800" cy="304067"/>
    <xdr:sp macro="" textlink="">
      <xdr:nvSpPr>
        <xdr:cNvPr id="627" name="AutoShape 1">
          <a:extLst>
            <a:ext uri="{FF2B5EF4-FFF2-40B4-BE49-F238E27FC236}">
              <a16:creationId xmlns:a16="http://schemas.microsoft.com/office/drawing/2014/main" id="{98847A50-564A-4DB5-83CB-7A44BDCD410A}"/>
            </a:ext>
          </a:extLst>
        </xdr:cNvPr>
        <xdr:cNvSpPr>
          <a:spLocks noChangeAspect="1" noChangeArrowheads="1"/>
        </xdr:cNvSpPr>
      </xdr:nvSpPr>
      <xdr:spPr bwMode="auto">
        <a:xfrm>
          <a:off x="84963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28" name="AutoShape 1">
          <a:extLst>
            <a:ext uri="{FF2B5EF4-FFF2-40B4-BE49-F238E27FC236}">
              <a16:creationId xmlns:a16="http://schemas.microsoft.com/office/drawing/2014/main" id="{F676AD3D-0C77-4407-9105-F615FEEF9A04}"/>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29" name="AutoShape 1">
          <a:extLst>
            <a:ext uri="{FF2B5EF4-FFF2-40B4-BE49-F238E27FC236}">
              <a16:creationId xmlns:a16="http://schemas.microsoft.com/office/drawing/2014/main" id="{B245FC84-B19B-4514-B04B-B0427DB869F0}"/>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30" name="AutoShape 1">
          <a:extLst>
            <a:ext uri="{FF2B5EF4-FFF2-40B4-BE49-F238E27FC236}">
              <a16:creationId xmlns:a16="http://schemas.microsoft.com/office/drawing/2014/main" id="{BA16F432-1A59-4828-9758-C3EF3F25369F}"/>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067"/>
    <xdr:sp macro="" textlink="">
      <xdr:nvSpPr>
        <xdr:cNvPr id="631" name="AutoShape 1">
          <a:extLst>
            <a:ext uri="{FF2B5EF4-FFF2-40B4-BE49-F238E27FC236}">
              <a16:creationId xmlns:a16="http://schemas.microsoft.com/office/drawing/2014/main" id="{02D67FDD-7A42-49FC-BC2C-10A1D6CE9E3E}"/>
            </a:ext>
          </a:extLst>
        </xdr:cNvPr>
        <xdr:cNvSpPr>
          <a:spLocks noChangeAspect="1" noChangeArrowheads="1"/>
        </xdr:cNvSpPr>
      </xdr:nvSpPr>
      <xdr:spPr bwMode="auto">
        <a:xfrm>
          <a:off x="84963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2" name="AutoShape 1">
          <a:extLst>
            <a:ext uri="{FF2B5EF4-FFF2-40B4-BE49-F238E27FC236}">
              <a16:creationId xmlns:a16="http://schemas.microsoft.com/office/drawing/2014/main" id="{BB9187A4-5E0F-49C8-8416-59D752FE2AEE}"/>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3" name="AutoShape 1">
          <a:extLst>
            <a:ext uri="{FF2B5EF4-FFF2-40B4-BE49-F238E27FC236}">
              <a16:creationId xmlns:a16="http://schemas.microsoft.com/office/drawing/2014/main" id="{072E3785-154A-4F86-AB1E-D35C661F530B}"/>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4" name="AutoShape 1">
          <a:extLst>
            <a:ext uri="{FF2B5EF4-FFF2-40B4-BE49-F238E27FC236}">
              <a16:creationId xmlns:a16="http://schemas.microsoft.com/office/drawing/2014/main" id="{584B394C-D693-4B3A-862B-467447AAABD8}"/>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5" name="AutoShape 1">
          <a:extLst>
            <a:ext uri="{FF2B5EF4-FFF2-40B4-BE49-F238E27FC236}">
              <a16:creationId xmlns:a16="http://schemas.microsoft.com/office/drawing/2014/main" id="{47AC3598-1D4C-4B61-86B5-9E0E106D6FE4}"/>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6" name="AutoShape 1">
          <a:extLst>
            <a:ext uri="{FF2B5EF4-FFF2-40B4-BE49-F238E27FC236}">
              <a16:creationId xmlns:a16="http://schemas.microsoft.com/office/drawing/2014/main" id="{22457984-DFAB-4231-80B0-0EE1DAFBB076}"/>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7" name="AutoShape 1">
          <a:extLst>
            <a:ext uri="{FF2B5EF4-FFF2-40B4-BE49-F238E27FC236}">
              <a16:creationId xmlns:a16="http://schemas.microsoft.com/office/drawing/2014/main" id="{F7CFE1A3-7013-4D5C-A5FC-F6D739C02D05}"/>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8" name="AutoShape 1">
          <a:extLst>
            <a:ext uri="{FF2B5EF4-FFF2-40B4-BE49-F238E27FC236}">
              <a16:creationId xmlns:a16="http://schemas.microsoft.com/office/drawing/2014/main" id="{49110FAA-CFCB-4B3B-BAC1-6477806FCEC4}"/>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130</xdr:row>
      <xdr:rowOff>0</xdr:rowOff>
    </xdr:from>
    <xdr:ext cx="304800" cy="304067"/>
    <xdr:sp macro="" textlink="">
      <xdr:nvSpPr>
        <xdr:cNvPr id="639" name="AutoShape 1">
          <a:extLst>
            <a:ext uri="{FF2B5EF4-FFF2-40B4-BE49-F238E27FC236}">
              <a16:creationId xmlns:a16="http://schemas.microsoft.com/office/drawing/2014/main" id="{D987ABB1-672E-4896-96A9-67AB6027592D}"/>
            </a:ext>
          </a:extLst>
        </xdr:cNvPr>
        <xdr:cNvSpPr>
          <a:spLocks noChangeAspect="1" noChangeArrowheads="1"/>
        </xdr:cNvSpPr>
      </xdr:nvSpPr>
      <xdr:spPr bwMode="auto">
        <a:xfrm>
          <a:off x="78867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136</xdr:row>
      <xdr:rowOff>0</xdr:rowOff>
    </xdr:from>
    <xdr:ext cx="304800" cy="304067"/>
    <xdr:sp macro="" textlink="">
      <xdr:nvSpPr>
        <xdr:cNvPr id="640" name="AutoShape 1">
          <a:extLst>
            <a:ext uri="{FF2B5EF4-FFF2-40B4-BE49-F238E27FC236}">
              <a16:creationId xmlns:a16="http://schemas.microsoft.com/office/drawing/2014/main" id="{2D5CDA1C-5757-45B8-ADC6-A90312D7B683}"/>
            </a:ext>
          </a:extLst>
        </xdr:cNvPr>
        <xdr:cNvSpPr>
          <a:spLocks noChangeAspect="1" noChangeArrowheads="1"/>
        </xdr:cNvSpPr>
      </xdr:nvSpPr>
      <xdr:spPr bwMode="auto">
        <a:xfrm>
          <a:off x="292417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136</xdr:row>
      <xdr:rowOff>0</xdr:rowOff>
    </xdr:from>
    <xdr:ext cx="304800" cy="304067"/>
    <xdr:sp macro="" textlink="">
      <xdr:nvSpPr>
        <xdr:cNvPr id="641" name="AutoShape 1">
          <a:extLst>
            <a:ext uri="{FF2B5EF4-FFF2-40B4-BE49-F238E27FC236}">
              <a16:creationId xmlns:a16="http://schemas.microsoft.com/office/drawing/2014/main" id="{28A02CC2-CB74-4E71-87D0-647451A1776E}"/>
            </a:ext>
          </a:extLst>
        </xdr:cNvPr>
        <xdr:cNvSpPr>
          <a:spLocks noChangeAspect="1" noChangeArrowheads="1"/>
        </xdr:cNvSpPr>
      </xdr:nvSpPr>
      <xdr:spPr bwMode="auto">
        <a:xfrm>
          <a:off x="292417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136</xdr:row>
      <xdr:rowOff>0</xdr:rowOff>
    </xdr:from>
    <xdr:ext cx="304800" cy="304067"/>
    <xdr:sp macro="" textlink="">
      <xdr:nvSpPr>
        <xdr:cNvPr id="642" name="AutoShape 1">
          <a:extLst>
            <a:ext uri="{FF2B5EF4-FFF2-40B4-BE49-F238E27FC236}">
              <a16:creationId xmlns:a16="http://schemas.microsoft.com/office/drawing/2014/main" id="{C9208F72-A21F-4071-8F40-C7968A6BE9C2}"/>
            </a:ext>
          </a:extLst>
        </xdr:cNvPr>
        <xdr:cNvSpPr>
          <a:spLocks noChangeAspect="1" noChangeArrowheads="1"/>
        </xdr:cNvSpPr>
      </xdr:nvSpPr>
      <xdr:spPr bwMode="auto">
        <a:xfrm>
          <a:off x="292417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067"/>
    <xdr:sp macro="" textlink="">
      <xdr:nvSpPr>
        <xdr:cNvPr id="643" name="AutoShape 1">
          <a:extLst>
            <a:ext uri="{FF2B5EF4-FFF2-40B4-BE49-F238E27FC236}">
              <a16:creationId xmlns:a16="http://schemas.microsoft.com/office/drawing/2014/main" id="{36EA3838-EDB0-4DBE-97A0-218DEB3F7476}"/>
            </a:ext>
          </a:extLst>
        </xdr:cNvPr>
        <xdr:cNvSpPr>
          <a:spLocks noChangeAspect="1" noChangeArrowheads="1"/>
        </xdr:cNvSpPr>
      </xdr:nvSpPr>
      <xdr:spPr bwMode="auto">
        <a:xfrm>
          <a:off x="2924175"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644" name="AutoShape 1">
          <a:extLst>
            <a:ext uri="{FF2B5EF4-FFF2-40B4-BE49-F238E27FC236}">
              <a16:creationId xmlns:a16="http://schemas.microsoft.com/office/drawing/2014/main" id="{72DEDBBB-3640-47D9-AB16-738DBB33C1B5}"/>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645" name="AutoShape 1">
          <a:extLst>
            <a:ext uri="{FF2B5EF4-FFF2-40B4-BE49-F238E27FC236}">
              <a16:creationId xmlns:a16="http://schemas.microsoft.com/office/drawing/2014/main" id="{1A41AD6C-3CAB-4A8B-A3FD-4EC3AB6738B8}"/>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136</xdr:row>
      <xdr:rowOff>0</xdr:rowOff>
    </xdr:from>
    <xdr:ext cx="304800" cy="304067"/>
    <xdr:sp macro="" textlink="">
      <xdr:nvSpPr>
        <xdr:cNvPr id="646" name="AutoShape 1">
          <a:extLst>
            <a:ext uri="{FF2B5EF4-FFF2-40B4-BE49-F238E27FC236}">
              <a16:creationId xmlns:a16="http://schemas.microsoft.com/office/drawing/2014/main" id="{2163BA08-8DF5-42EC-AE05-22C31B87830B}"/>
            </a:ext>
          </a:extLst>
        </xdr:cNvPr>
        <xdr:cNvSpPr>
          <a:spLocks noChangeAspect="1" noChangeArrowheads="1"/>
        </xdr:cNvSpPr>
      </xdr:nvSpPr>
      <xdr:spPr bwMode="auto">
        <a:xfrm>
          <a:off x="356235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137</xdr:row>
      <xdr:rowOff>0</xdr:rowOff>
    </xdr:from>
    <xdr:ext cx="304800" cy="304067"/>
    <xdr:sp macro="" textlink="">
      <xdr:nvSpPr>
        <xdr:cNvPr id="647" name="AutoShape 1">
          <a:extLst>
            <a:ext uri="{FF2B5EF4-FFF2-40B4-BE49-F238E27FC236}">
              <a16:creationId xmlns:a16="http://schemas.microsoft.com/office/drawing/2014/main" id="{EA791720-B83F-4F12-9FB7-A895D4B494F5}"/>
            </a:ext>
          </a:extLst>
        </xdr:cNvPr>
        <xdr:cNvSpPr>
          <a:spLocks noChangeAspect="1" noChangeArrowheads="1"/>
        </xdr:cNvSpPr>
      </xdr:nvSpPr>
      <xdr:spPr bwMode="auto">
        <a:xfrm>
          <a:off x="356235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648" name="AutoShape 1">
          <a:extLst>
            <a:ext uri="{FF2B5EF4-FFF2-40B4-BE49-F238E27FC236}">
              <a16:creationId xmlns:a16="http://schemas.microsoft.com/office/drawing/2014/main" id="{B939867F-0760-4A95-9327-0B9A9EE2ECB8}"/>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649" name="AutoShape 1">
          <a:extLst>
            <a:ext uri="{FF2B5EF4-FFF2-40B4-BE49-F238E27FC236}">
              <a16:creationId xmlns:a16="http://schemas.microsoft.com/office/drawing/2014/main" id="{D59FDA29-A62A-41CE-A47F-00D4D0A8E372}"/>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067"/>
    <xdr:sp macro="" textlink="">
      <xdr:nvSpPr>
        <xdr:cNvPr id="650" name="AutoShape 1">
          <a:extLst>
            <a:ext uri="{FF2B5EF4-FFF2-40B4-BE49-F238E27FC236}">
              <a16:creationId xmlns:a16="http://schemas.microsoft.com/office/drawing/2014/main" id="{16CEEF53-B5C0-4D0A-9DB9-1FB2F7D6E515}"/>
            </a:ext>
          </a:extLst>
        </xdr:cNvPr>
        <xdr:cNvSpPr>
          <a:spLocks noChangeAspect="1" noChangeArrowheads="1"/>
        </xdr:cNvSpPr>
      </xdr:nvSpPr>
      <xdr:spPr bwMode="auto">
        <a:xfrm>
          <a:off x="4200525"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067"/>
    <xdr:sp macro="" textlink="">
      <xdr:nvSpPr>
        <xdr:cNvPr id="651" name="AutoShape 1">
          <a:extLst>
            <a:ext uri="{FF2B5EF4-FFF2-40B4-BE49-F238E27FC236}">
              <a16:creationId xmlns:a16="http://schemas.microsoft.com/office/drawing/2014/main" id="{22A48506-6D50-4151-936C-5152F498B766}"/>
            </a:ext>
          </a:extLst>
        </xdr:cNvPr>
        <xdr:cNvSpPr>
          <a:spLocks noChangeAspect="1" noChangeArrowheads="1"/>
        </xdr:cNvSpPr>
      </xdr:nvSpPr>
      <xdr:spPr bwMode="auto">
        <a:xfrm>
          <a:off x="4200525"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652" name="AutoShape 1">
          <a:extLst>
            <a:ext uri="{FF2B5EF4-FFF2-40B4-BE49-F238E27FC236}">
              <a16:creationId xmlns:a16="http://schemas.microsoft.com/office/drawing/2014/main" id="{1C258FAE-427C-4A49-A052-ED74E0BEDAC0}"/>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653" name="AutoShape 1">
          <a:extLst>
            <a:ext uri="{FF2B5EF4-FFF2-40B4-BE49-F238E27FC236}">
              <a16:creationId xmlns:a16="http://schemas.microsoft.com/office/drawing/2014/main" id="{4146D078-DA0B-41FF-895F-7992ABD245A8}"/>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136</xdr:row>
      <xdr:rowOff>0</xdr:rowOff>
    </xdr:from>
    <xdr:ext cx="304800" cy="304067"/>
    <xdr:sp macro="" textlink="">
      <xdr:nvSpPr>
        <xdr:cNvPr id="654" name="AutoShape 1">
          <a:extLst>
            <a:ext uri="{FF2B5EF4-FFF2-40B4-BE49-F238E27FC236}">
              <a16:creationId xmlns:a16="http://schemas.microsoft.com/office/drawing/2014/main" id="{F534F3E3-EADB-4952-BB87-AA3B7ADBFA04}"/>
            </a:ext>
          </a:extLst>
        </xdr:cNvPr>
        <xdr:cNvSpPr>
          <a:spLocks noChangeAspect="1" noChangeArrowheads="1"/>
        </xdr:cNvSpPr>
      </xdr:nvSpPr>
      <xdr:spPr bwMode="auto">
        <a:xfrm>
          <a:off x="4838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137</xdr:row>
      <xdr:rowOff>0</xdr:rowOff>
    </xdr:from>
    <xdr:ext cx="304800" cy="304067"/>
    <xdr:sp macro="" textlink="">
      <xdr:nvSpPr>
        <xdr:cNvPr id="655" name="AutoShape 1">
          <a:extLst>
            <a:ext uri="{FF2B5EF4-FFF2-40B4-BE49-F238E27FC236}">
              <a16:creationId xmlns:a16="http://schemas.microsoft.com/office/drawing/2014/main" id="{BB032F3C-0DF0-411D-B5DB-232B4A783919}"/>
            </a:ext>
          </a:extLst>
        </xdr:cNvPr>
        <xdr:cNvSpPr>
          <a:spLocks noChangeAspect="1" noChangeArrowheads="1"/>
        </xdr:cNvSpPr>
      </xdr:nvSpPr>
      <xdr:spPr bwMode="auto">
        <a:xfrm>
          <a:off x="4838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656" name="AutoShape 1">
          <a:extLst>
            <a:ext uri="{FF2B5EF4-FFF2-40B4-BE49-F238E27FC236}">
              <a16:creationId xmlns:a16="http://schemas.microsoft.com/office/drawing/2014/main" id="{E09FEDFC-5CC7-44C2-9E5B-35AEDC8DF609}"/>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657" name="AutoShape 1">
          <a:extLst>
            <a:ext uri="{FF2B5EF4-FFF2-40B4-BE49-F238E27FC236}">
              <a16:creationId xmlns:a16="http://schemas.microsoft.com/office/drawing/2014/main" id="{D05D2DE1-E055-4FA2-99C8-DDA28F330497}"/>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136</xdr:row>
      <xdr:rowOff>0</xdr:rowOff>
    </xdr:from>
    <xdr:ext cx="304800" cy="304067"/>
    <xdr:sp macro="" textlink="">
      <xdr:nvSpPr>
        <xdr:cNvPr id="658" name="AutoShape 1">
          <a:extLst>
            <a:ext uri="{FF2B5EF4-FFF2-40B4-BE49-F238E27FC236}">
              <a16:creationId xmlns:a16="http://schemas.microsoft.com/office/drawing/2014/main" id="{29CDD6B8-9FB5-4C53-8766-C64A93B44E01}"/>
            </a:ext>
          </a:extLst>
        </xdr:cNvPr>
        <xdr:cNvSpPr>
          <a:spLocks noChangeAspect="1" noChangeArrowheads="1"/>
        </xdr:cNvSpPr>
      </xdr:nvSpPr>
      <xdr:spPr bwMode="auto">
        <a:xfrm>
          <a:off x="5448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137</xdr:row>
      <xdr:rowOff>0</xdr:rowOff>
    </xdr:from>
    <xdr:ext cx="304800" cy="304067"/>
    <xdr:sp macro="" textlink="">
      <xdr:nvSpPr>
        <xdr:cNvPr id="659" name="AutoShape 1">
          <a:extLst>
            <a:ext uri="{FF2B5EF4-FFF2-40B4-BE49-F238E27FC236}">
              <a16:creationId xmlns:a16="http://schemas.microsoft.com/office/drawing/2014/main" id="{629CE4F3-0A36-422C-837C-002AFF8BDCE6}"/>
            </a:ext>
          </a:extLst>
        </xdr:cNvPr>
        <xdr:cNvSpPr>
          <a:spLocks noChangeAspect="1" noChangeArrowheads="1"/>
        </xdr:cNvSpPr>
      </xdr:nvSpPr>
      <xdr:spPr bwMode="auto">
        <a:xfrm>
          <a:off x="5448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xdr:row>
      <xdr:rowOff>0</xdr:rowOff>
    </xdr:from>
    <xdr:ext cx="304800" cy="304067"/>
    <xdr:sp macro="" textlink="">
      <xdr:nvSpPr>
        <xdr:cNvPr id="660" name="AutoShape 1">
          <a:extLst>
            <a:ext uri="{FF2B5EF4-FFF2-40B4-BE49-F238E27FC236}">
              <a16:creationId xmlns:a16="http://schemas.microsoft.com/office/drawing/2014/main" id="{21418B89-C1B6-4F29-9BF0-56C5EF1E0D76}"/>
            </a:ext>
          </a:extLst>
        </xdr:cNvPr>
        <xdr:cNvSpPr>
          <a:spLocks noChangeAspect="1" noChangeArrowheads="1"/>
        </xdr:cNvSpPr>
      </xdr:nvSpPr>
      <xdr:spPr bwMode="auto">
        <a:xfrm>
          <a:off x="60579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xdr:row>
      <xdr:rowOff>0</xdr:rowOff>
    </xdr:from>
    <xdr:ext cx="304800" cy="304067"/>
    <xdr:sp macro="" textlink="">
      <xdr:nvSpPr>
        <xdr:cNvPr id="661" name="AutoShape 1">
          <a:extLst>
            <a:ext uri="{FF2B5EF4-FFF2-40B4-BE49-F238E27FC236}">
              <a16:creationId xmlns:a16="http://schemas.microsoft.com/office/drawing/2014/main" id="{49C9EF83-2F63-45EB-950A-3455BC8E4043}"/>
            </a:ext>
          </a:extLst>
        </xdr:cNvPr>
        <xdr:cNvSpPr>
          <a:spLocks noChangeAspect="1" noChangeArrowheads="1"/>
        </xdr:cNvSpPr>
      </xdr:nvSpPr>
      <xdr:spPr bwMode="auto">
        <a:xfrm>
          <a:off x="60579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xdr:row>
      <xdr:rowOff>0</xdr:rowOff>
    </xdr:from>
    <xdr:ext cx="304800" cy="304067"/>
    <xdr:sp macro="" textlink="">
      <xdr:nvSpPr>
        <xdr:cNvPr id="662" name="AutoShape 1">
          <a:extLst>
            <a:ext uri="{FF2B5EF4-FFF2-40B4-BE49-F238E27FC236}">
              <a16:creationId xmlns:a16="http://schemas.microsoft.com/office/drawing/2014/main" id="{9DBD4D66-855C-47AB-944E-C1E2773B6389}"/>
            </a:ext>
          </a:extLst>
        </xdr:cNvPr>
        <xdr:cNvSpPr>
          <a:spLocks noChangeAspect="1" noChangeArrowheads="1"/>
        </xdr:cNvSpPr>
      </xdr:nvSpPr>
      <xdr:spPr bwMode="auto">
        <a:xfrm>
          <a:off x="60579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xdr:row>
      <xdr:rowOff>0</xdr:rowOff>
    </xdr:from>
    <xdr:ext cx="304800" cy="304067"/>
    <xdr:sp macro="" textlink="">
      <xdr:nvSpPr>
        <xdr:cNvPr id="663" name="AutoShape 1">
          <a:extLst>
            <a:ext uri="{FF2B5EF4-FFF2-40B4-BE49-F238E27FC236}">
              <a16:creationId xmlns:a16="http://schemas.microsoft.com/office/drawing/2014/main" id="{B5C21EB8-7D49-413C-A150-D2F77474ED5C}"/>
            </a:ext>
          </a:extLst>
        </xdr:cNvPr>
        <xdr:cNvSpPr>
          <a:spLocks noChangeAspect="1" noChangeArrowheads="1"/>
        </xdr:cNvSpPr>
      </xdr:nvSpPr>
      <xdr:spPr bwMode="auto">
        <a:xfrm>
          <a:off x="60579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304800" cy="304067"/>
    <xdr:sp macro="" textlink="">
      <xdr:nvSpPr>
        <xdr:cNvPr id="664" name="AutoShape 1">
          <a:extLst>
            <a:ext uri="{FF2B5EF4-FFF2-40B4-BE49-F238E27FC236}">
              <a16:creationId xmlns:a16="http://schemas.microsoft.com/office/drawing/2014/main" id="{F8E5A961-4341-45E2-BF26-DAB704738D9E}"/>
            </a:ext>
          </a:extLst>
        </xdr:cNvPr>
        <xdr:cNvSpPr>
          <a:spLocks noChangeAspect="1" noChangeArrowheads="1"/>
        </xdr:cNvSpPr>
      </xdr:nvSpPr>
      <xdr:spPr bwMode="auto">
        <a:xfrm>
          <a:off x="66675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304800" cy="304067"/>
    <xdr:sp macro="" textlink="">
      <xdr:nvSpPr>
        <xdr:cNvPr id="665" name="AutoShape 1">
          <a:extLst>
            <a:ext uri="{FF2B5EF4-FFF2-40B4-BE49-F238E27FC236}">
              <a16:creationId xmlns:a16="http://schemas.microsoft.com/office/drawing/2014/main" id="{2764B96F-3703-4199-BAD4-727C30F9C13C}"/>
            </a:ext>
          </a:extLst>
        </xdr:cNvPr>
        <xdr:cNvSpPr>
          <a:spLocks noChangeAspect="1" noChangeArrowheads="1"/>
        </xdr:cNvSpPr>
      </xdr:nvSpPr>
      <xdr:spPr bwMode="auto">
        <a:xfrm>
          <a:off x="66675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xdr:row>
      <xdr:rowOff>0</xdr:rowOff>
    </xdr:from>
    <xdr:ext cx="304800" cy="304067"/>
    <xdr:sp macro="" textlink="">
      <xdr:nvSpPr>
        <xdr:cNvPr id="666" name="AutoShape 1">
          <a:extLst>
            <a:ext uri="{FF2B5EF4-FFF2-40B4-BE49-F238E27FC236}">
              <a16:creationId xmlns:a16="http://schemas.microsoft.com/office/drawing/2014/main" id="{6A5FC0BD-E95E-4AA2-9064-8CFF897F6FD9}"/>
            </a:ext>
          </a:extLst>
        </xdr:cNvPr>
        <xdr:cNvSpPr>
          <a:spLocks noChangeAspect="1" noChangeArrowheads="1"/>
        </xdr:cNvSpPr>
      </xdr:nvSpPr>
      <xdr:spPr bwMode="auto">
        <a:xfrm>
          <a:off x="66675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xdr:row>
      <xdr:rowOff>0</xdr:rowOff>
    </xdr:from>
    <xdr:ext cx="304800" cy="304067"/>
    <xdr:sp macro="" textlink="">
      <xdr:nvSpPr>
        <xdr:cNvPr id="667" name="AutoShape 1">
          <a:extLst>
            <a:ext uri="{FF2B5EF4-FFF2-40B4-BE49-F238E27FC236}">
              <a16:creationId xmlns:a16="http://schemas.microsoft.com/office/drawing/2014/main" id="{002431C6-183A-43C9-B31C-1DEFB29B23F3}"/>
            </a:ext>
          </a:extLst>
        </xdr:cNvPr>
        <xdr:cNvSpPr>
          <a:spLocks noChangeAspect="1" noChangeArrowheads="1"/>
        </xdr:cNvSpPr>
      </xdr:nvSpPr>
      <xdr:spPr bwMode="auto">
        <a:xfrm>
          <a:off x="66675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067"/>
    <xdr:sp macro="" textlink="">
      <xdr:nvSpPr>
        <xdr:cNvPr id="668" name="AutoShape 1">
          <a:extLst>
            <a:ext uri="{FF2B5EF4-FFF2-40B4-BE49-F238E27FC236}">
              <a16:creationId xmlns:a16="http://schemas.microsoft.com/office/drawing/2014/main" id="{A13A19C5-7850-4327-A9F2-30E3BAE2B914}"/>
            </a:ext>
          </a:extLst>
        </xdr:cNvPr>
        <xdr:cNvSpPr>
          <a:spLocks noChangeAspect="1" noChangeArrowheads="1"/>
        </xdr:cNvSpPr>
      </xdr:nvSpPr>
      <xdr:spPr bwMode="auto">
        <a:xfrm>
          <a:off x="72771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067"/>
    <xdr:sp macro="" textlink="">
      <xdr:nvSpPr>
        <xdr:cNvPr id="669" name="AutoShape 1">
          <a:extLst>
            <a:ext uri="{FF2B5EF4-FFF2-40B4-BE49-F238E27FC236}">
              <a16:creationId xmlns:a16="http://schemas.microsoft.com/office/drawing/2014/main" id="{A1DAF4F2-354A-4067-BF11-F790FC8802C3}"/>
            </a:ext>
          </a:extLst>
        </xdr:cNvPr>
        <xdr:cNvSpPr>
          <a:spLocks noChangeAspect="1" noChangeArrowheads="1"/>
        </xdr:cNvSpPr>
      </xdr:nvSpPr>
      <xdr:spPr bwMode="auto">
        <a:xfrm>
          <a:off x="72771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067"/>
    <xdr:sp macro="" textlink="">
      <xdr:nvSpPr>
        <xdr:cNvPr id="670" name="AutoShape 1">
          <a:extLst>
            <a:ext uri="{FF2B5EF4-FFF2-40B4-BE49-F238E27FC236}">
              <a16:creationId xmlns:a16="http://schemas.microsoft.com/office/drawing/2014/main" id="{6E41367A-30B8-4930-A7BF-4E20BE91260A}"/>
            </a:ext>
          </a:extLst>
        </xdr:cNvPr>
        <xdr:cNvSpPr>
          <a:spLocks noChangeAspect="1" noChangeArrowheads="1"/>
        </xdr:cNvSpPr>
      </xdr:nvSpPr>
      <xdr:spPr bwMode="auto">
        <a:xfrm>
          <a:off x="72771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137</xdr:row>
      <xdr:rowOff>0</xdr:rowOff>
    </xdr:from>
    <xdr:ext cx="304800" cy="304067"/>
    <xdr:sp macro="" textlink="">
      <xdr:nvSpPr>
        <xdr:cNvPr id="671" name="AutoShape 1">
          <a:extLst>
            <a:ext uri="{FF2B5EF4-FFF2-40B4-BE49-F238E27FC236}">
              <a16:creationId xmlns:a16="http://schemas.microsoft.com/office/drawing/2014/main" id="{383F6AF2-B858-4285-8620-343BCFCFE05D}"/>
            </a:ext>
          </a:extLst>
        </xdr:cNvPr>
        <xdr:cNvSpPr>
          <a:spLocks noChangeAspect="1" noChangeArrowheads="1"/>
        </xdr:cNvSpPr>
      </xdr:nvSpPr>
      <xdr:spPr bwMode="auto">
        <a:xfrm>
          <a:off x="72771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136</xdr:row>
      <xdr:rowOff>0</xdr:rowOff>
    </xdr:from>
    <xdr:ext cx="304800" cy="304067"/>
    <xdr:sp macro="" textlink="">
      <xdr:nvSpPr>
        <xdr:cNvPr id="672" name="AutoShape 1">
          <a:extLst>
            <a:ext uri="{FF2B5EF4-FFF2-40B4-BE49-F238E27FC236}">
              <a16:creationId xmlns:a16="http://schemas.microsoft.com/office/drawing/2014/main" id="{CA76888B-AE7F-4D6D-84FE-03ECE3E113C6}"/>
            </a:ext>
          </a:extLst>
        </xdr:cNvPr>
        <xdr:cNvSpPr>
          <a:spLocks noChangeAspect="1" noChangeArrowheads="1"/>
        </xdr:cNvSpPr>
      </xdr:nvSpPr>
      <xdr:spPr bwMode="auto">
        <a:xfrm>
          <a:off x="7886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136</xdr:row>
      <xdr:rowOff>0</xdr:rowOff>
    </xdr:from>
    <xdr:ext cx="304800" cy="304067"/>
    <xdr:sp macro="" textlink="">
      <xdr:nvSpPr>
        <xdr:cNvPr id="673" name="AutoShape 1">
          <a:extLst>
            <a:ext uri="{FF2B5EF4-FFF2-40B4-BE49-F238E27FC236}">
              <a16:creationId xmlns:a16="http://schemas.microsoft.com/office/drawing/2014/main" id="{C2FECD1B-3A62-4EE1-B641-5E60FBDB1A05}"/>
            </a:ext>
          </a:extLst>
        </xdr:cNvPr>
        <xdr:cNvSpPr>
          <a:spLocks noChangeAspect="1" noChangeArrowheads="1"/>
        </xdr:cNvSpPr>
      </xdr:nvSpPr>
      <xdr:spPr bwMode="auto">
        <a:xfrm>
          <a:off x="7886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136</xdr:row>
      <xdr:rowOff>0</xdr:rowOff>
    </xdr:from>
    <xdr:ext cx="304800" cy="304067"/>
    <xdr:sp macro="" textlink="">
      <xdr:nvSpPr>
        <xdr:cNvPr id="674" name="AutoShape 1">
          <a:extLst>
            <a:ext uri="{FF2B5EF4-FFF2-40B4-BE49-F238E27FC236}">
              <a16:creationId xmlns:a16="http://schemas.microsoft.com/office/drawing/2014/main" id="{DA2DCC33-43C3-4E4C-8FAA-1B8317E15701}"/>
            </a:ext>
          </a:extLst>
        </xdr:cNvPr>
        <xdr:cNvSpPr>
          <a:spLocks noChangeAspect="1" noChangeArrowheads="1"/>
        </xdr:cNvSpPr>
      </xdr:nvSpPr>
      <xdr:spPr bwMode="auto">
        <a:xfrm>
          <a:off x="78867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137</xdr:row>
      <xdr:rowOff>0</xdr:rowOff>
    </xdr:from>
    <xdr:ext cx="304800" cy="304067"/>
    <xdr:sp macro="" textlink="">
      <xdr:nvSpPr>
        <xdr:cNvPr id="675" name="AutoShape 1">
          <a:extLst>
            <a:ext uri="{FF2B5EF4-FFF2-40B4-BE49-F238E27FC236}">
              <a16:creationId xmlns:a16="http://schemas.microsoft.com/office/drawing/2014/main" id="{E045419B-C9C6-448F-BB96-FD7A05432D8C}"/>
            </a:ext>
          </a:extLst>
        </xdr:cNvPr>
        <xdr:cNvSpPr>
          <a:spLocks noChangeAspect="1" noChangeArrowheads="1"/>
        </xdr:cNvSpPr>
      </xdr:nvSpPr>
      <xdr:spPr bwMode="auto">
        <a:xfrm>
          <a:off x="78867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136</xdr:row>
      <xdr:rowOff>0</xdr:rowOff>
    </xdr:from>
    <xdr:ext cx="304800" cy="304067"/>
    <xdr:sp macro="" textlink="">
      <xdr:nvSpPr>
        <xdr:cNvPr id="676" name="AutoShape 1">
          <a:extLst>
            <a:ext uri="{FF2B5EF4-FFF2-40B4-BE49-F238E27FC236}">
              <a16:creationId xmlns:a16="http://schemas.microsoft.com/office/drawing/2014/main" id="{D0ECF44F-E2F3-43F6-9F6B-49B367A6FDC0}"/>
            </a:ext>
          </a:extLst>
        </xdr:cNvPr>
        <xdr:cNvSpPr>
          <a:spLocks noChangeAspect="1" noChangeArrowheads="1"/>
        </xdr:cNvSpPr>
      </xdr:nvSpPr>
      <xdr:spPr bwMode="auto">
        <a:xfrm>
          <a:off x="8496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136</xdr:row>
      <xdr:rowOff>0</xdr:rowOff>
    </xdr:from>
    <xdr:ext cx="304800" cy="304067"/>
    <xdr:sp macro="" textlink="">
      <xdr:nvSpPr>
        <xdr:cNvPr id="677" name="AutoShape 1">
          <a:extLst>
            <a:ext uri="{FF2B5EF4-FFF2-40B4-BE49-F238E27FC236}">
              <a16:creationId xmlns:a16="http://schemas.microsoft.com/office/drawing/2014/main" id="{089C6FB0-05B5-4139-8FD6-FDF56174CC0A}"/>
            </a:ext>
          </a:extLst>
        </xdr:cNvPr>
        <xdr:cNvSpPr>
          <a:spLocks noChangeAspect="1" noChangeArrowheads="1"/>
        </xdr:cNvSpPr>
      </xdr:nvSpPr>
      <xdr:spPr bwMode="auto">
        <a:xfrm>
          <a:off x="8496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136</xdr:row>
      <xdr:rowOff>0</xdr:rowOff>
    </xdr:from>
    <xdr:ext cx="304800" cy="304067"/>
    <xdr:sp macro="" textlink="">
      <xdr:nvSpPr>
        <xdr:cNvPr id="678" name="AutoShape 1">
          <a:extLst>
            <a:ext uri="{FF2B5EF4-FFF2-40B4-BE49-F238E27FC236}">
              <a16:creationId xmlns:a16="http://schemas.microsoft.com/office/drawing/2014/main" id="{F24131CF-C459-4F5A-B25A-5B94F8C6F48F}"/>
            </a:ext>
          </a:extLst>
        </xdr:cNvPr>
        <xdr:cNvSpPr>
          <a:spLocks noChangeAspect="1" noChangeArrowheads="1"/>
        </xdr:cNvSpPr>
      </xdr:nvSpPr>
      <xdr:spPr bwMode="auto">
        <a:xfrm>
          <a:off x="84963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137</xdr:row>
      <xdr:rowOff>0</xdr:rowOff>
    </xdr:from>
    <xdr:ext cx="304800" cy="304067"/>
    <xdr:sp macro="" textlink="">
      <xdr:nvSpPr>
        <xdr:cNvPr id="679" name="AutoShape 1">
          <a:extLst>
            <a:ext uri="{FF2B5EF4-FFF2-40B4-BE49-F238E27FC236}">
              <a16:creationId xmlns:a16="http://schemas.microsoft.com/office/drawing/2014/main" id="{C627D200-B713-445E-BA7C-5F342FDC2C82}"/>
            </a:ext>
          </a:extLst>
        </xdr:cNvPr>
        <xdr:cNvSpPr>
          <a:spLocks noChangeAspect="1" noChangeArrowheads="1"/>
        </xdr:cNvSpPr>
      </xdr:nvSpPr>
      <xdr:spPr bwMode="auto">
        <a:xfrm>
          <a:off x="84963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129</xdr:row>
      <xdr:rowOff>0</xdr:rowOff>
    </xdr:from>
    <xdr:ext cx="304800" cy="304067"/>
    <xdr:sp macro="" textlink="">
      <xdr:nvSpPr>
        <xdr:cNvPr id="680" name="AutoShape 1">
          <a:extLst>
            <a:ext uri="{FF2B5EF4-FFF2-40B4-BE49-F238E27FC236}">
              <a16:creationId xmlns:a16="http://schemas.microsoft.com/office/drawing/2014/main" id="{39A6E9DF-0233-4F1C-BCC0-889D95149527}"/>
            </a:ext>
          </a:extLst>
        </xdr:cNvPr>
        <xdr:cNvSpPr>
          <a:spLocks noChangeAspect="1" noChangeArrowheads="1"/>
        </xdr:cNvSpPr>
      </xdr:nvSpPr>
      <xdr:spPr bwMode="auto">
        <a:xfrm>
          <a:off x="9105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129</xdr:row>
      <xdr:rowOff>0</xdr:rowOff>
    </xdr:from>
    <xdr:ext cx="304800" cy="304067"/>
    <xdr:sp macro="" textlink="">
      <xdr:nvSpPr>
        <xdr:cNvPr id="681" name="AutoShape 1">
          <a:extLst>
            <a:ext uri="{FF2B5EF4-FFF2-40B4-BE49-F238E27FC236}">
              <a16:creationId xmlns:a16="http://schemas.microsoft.com/office/drawing/2014/main" id="{7F89CBF1-8251-40A2-B869-74E935F3E7D5}"/>
            </a:ext>
          </a:extLst>
        </xdr:cNvPr>
        <xdr:cNvSpPr>
          <a:spLocks noChangeAspect="1" noChangeArrowheads="1"/>
        </xdr:cNvSpPr>
      </xdr:nvSpPr>
      <xdr:spPr bwMode="auto">
        <a:xfrm>
          <a:off x="9105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82" name="AutoShape 1">
          <a:extLst>
            <a:ext uri="{FF2B5EF4-FFF2-40B4-BE49-F238E27FC236}">
              <a16:creationId xmlns:a16="http://schemas.microsoft.com/office/drawing/2014/main" id="{2F558014-80C8-4048-930C-EBC42CB52F0D}"/>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83" name="AutoShape 1">
          <a:extLst>
            <a:ext uri="{FF2B5EF4-FFF2-40B4-BE49-F238E27FC236}">
              <a16:creationId xmlns:a16="http://schemas.microsoft.com/office/drawing/2014/main" id="{588941D0-64EB-4D2B-8E99-0B920447B9DC}"/>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84" name="AutoShape 1">
          <a:extLst>
            <a:ext uri="{FF2B5EF4-FFF2-40B4-BE49-F238E27FC236}">
              <a16:creationId xmlns:a16="http://schemas.microsoft.com/office/drawing/2014/main" id="{B1C58E82-5FFF-4C77-B27E-4E74705DC355}"/>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85" name="AutoShape 1">
          <a:extLst>
            <a:ext uri="{FF2B5EF4-FFF2-40B4-BE49-F238E27FC236}">
              <a16:creationId xmlns:a16="http://schemas.microsoft.com/office/drawing/2014/main" id="{9BEC11A7-48B0-49E8-93D7-E75F6CD660F9}"/>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129</xdr:row>
      <xdr:rowOff>0</xdr:rowOff>
    </xdr:from>
    <xdr:ext cx="304800" cy="304067"/>
    <xdr:sp macro="" textlink="">
      <xdr:nvSpPr>
        <xdr:cNvPr id="686" name="AutoShape 1">
          <a:extLst>
            <a:ext uri="{FF2B5EF4-FFF2-40B4-BE49-F238E27FC236}">
              <a16:creationId xmlns:a16="http://schemas.microsoft.com/office/drawing/2014/main" id="{F546186D-171E-447F-8B12-A20FC1058B27}"/>
            </a:ext>
          </a:extLst>
        </xdr:cNvPr>
        <xdr:cNvSpPr>
          <a:spLocks noChangeAspect="1" noChangeArrowheads="1"/>
        </xdr:cNvSpPr>
      </xdr:nvSpPr>
      <xdr:spPr bwMode="auto">
        <a:xfrm>
          <a:off x="9105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129</xdr:row>
      <xdr:rowOff>0</xdr:rowOff>
    </xdr:from>
    <xdr:ext cx="304800" cy="304067"/>
    <xdr:sp macro="" textlink="">
      <xdr:nvSpPr>
        <xdr:cNvPr id="687" name="AutoShape 1">
          <a:extLst>
            <a:ext uri="{FF2B5EF4-FFF2-40B4-BE49-F238E27FC236}">
              <a16:creationId xmlns:a16="http://schemas.microsoft.com/office/drawing/2014/main" id="{F3953817-8DB1-4691-B337-C51AF0FAABD2}"/>
            </a:ext>
          </a:extLst>
        </xdr:cNvPr>
        <xdr:cNvSpPr>
          <a:spLocks noChangeAspect="1" noChangeArrowheads="1"/>
        </xdr:cNvSpPr>
      </xdr:nvSpPr>
      <xdr:spPr bwMode="auto">
        <a:xfrm>
          <a:off x="9105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129</xdr:row>
      <xdr:rowOff>0</xdr:rowOff>
    </xdr:from>
    <xdr:ext cx="304800" cy="304067"/>
    <xdr:sp macro="" textlink="">
      <xdr:nvSpPr>
        <xdr:cNvPr id="688" name="AutoShape 1">
          <a:extLst>
            <a:ext uri="{FF2B5EF4-FFF2-40B4-BE49-F238E27FC236}">
              <a16:creationId xmlns:a16="http://schemas.microsoft.com/office/drawing/2014/main" id="{3B160DAE-F372-4785-B80C-C64147FBE908}"/>
            </a:ext>
          </a:extLst>
        </xdr:cNvPr>
        <xdr:cNvSpPr>
          <a:spLocks noChangeAspect="1" noChangeArrowheads="1"/>
        </xdr:cNvSpPr>
      </xdr:nvSpPr>
      <xdr:spPr bwMode="auto">
        <a:xfrm>
          <a:off x="9105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129</xdr:row>
      <xdr:rowOff>0</xdr:rowOff>
    </xdr:from>
    <xdr:ext cx="304800" cy="304067"/>
    <xdr:sp macro="" textlink="">
      <xdr:nvSpPr>
        <xdr:cNvPr id="689" name="AutoShape 1">
          <a:extLst>
            <a:ext uri="{FF2B5EF4-FFF2-40B4-BE49-F238E27FC236}">
              <a16:creationId xmlns:a16="http://schemas.microsoft.com/office/drawing/2014/main" id="{9A4340E8-379A-49F6-BFD6-0615B0CC8234}"/>
            </a:ext>
          </a:extLst>
        </xdr:cNvPr>
        <xdr:cNvSpPr>
          <a:spLocks noChangeAspect="1" noChangeArrowheads="1"/>
        </xdr:cNvSpPr>
      </xdr:nvSpPr>
      <xdr:spPr bwMode="auto">
        <a:xfrm>
          <a:off x="9105900" y="1853565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90" name="AutoShape 1">
          <a:extLst>
            <a:ext uri="{FF2B5EF4-FFF2-40B4-BE49-F238E27FC236}">
              <a16:creationId xmlns:a16="http://schemas.microsoft.com/office/drawing/2014/main" id="{67621862-166B-4416-A9B8-9E0C388964F5}"/>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91" name="AutoShape 1">
          <a:extLst>
            <a:ext uri="{FF2B5EF4-FFF2-40B4-BE49-F238E27FC236}">
              <a16:creationId xmlns:a16="http://schemas.microsoft.com/office/drawing/2014/main" id="{49B4E9BA-6074-47B7-B34F-3E719F31A366}"/>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92" name="AutoShape 1">
          <a:extLst>
            <a:ext uri="{FF2B5EF4-FFF2-40B4-BE49-F238E27FC236}">
              <a16:creationId xmlns:a16="http://schemas.microsoft.com/office/drawing/2014/main" id="{A8A403CE-6429-45D2-B99C-4A1804A5C3A3}"/>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130</xdr:row>
      <xdr:rowOff>0</xdr:rowOff>
    </xdr:from>
    <xdr:ext cx="304800" cy="304067"/>
    <xdr:sp macro="" textlink="">
      <xdr:nvSpPr>
        <xdr:cNvPr id="693" name="AutoShape 1">
          <a:extLst>
            <a:ext uri="{FF2B5EF4-FFF2-40B4-BE49-F238E27FC236}">
              <a16:creationId xmlns:a16="http://schemas.microsoft.com/office/drawing/2014/main" id="{9CE9F422-2A99-4DAA-B874-58353D0F9483}"/>
            </a:ext>
          </a:extLst>
        </xdr:cNvPr>
        <xdr:cNvSpPr>
          <a:spLocks noChangeAspect="1" noChangeArrowheads="1"/>
        </xdr:cNvSpPr>
      </xdr:nvSpPr>
      <xdr:spPr bwMode="auto">
        <a:xfrm>
          <a:off x="9105900" y="186975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136</xdr:row>
      <xdr:rowOff>0</xdr:rowOff>
    </xdr:from>
    <xdr:ext cx="304800" cy="304067"/>
    <xdr:sp macro="" textlink="">
      <xdr:nvSpPr>
        <xdr:cNvPr id="694" name="AutoShape 1">
          <a:extLst>
            <a:ext uri="{FF2B5EF4-FFF2-40B4-BE49-F238E27FC236}">
              <a16:creationId xmlns:a16="http://schemas.microsoft.com/office/drawing/2014/main" id="{BDCFAA8A-9DD0-46B6-9BD5-AA8D64380CED}"/>
            </a:ext>
          </a:extLst>
        </xdr:cNvPr>
        <xdr:cNvSpPr>
          <a:spLocks noChangeAspect="1" noChangeArrowheads="1"/>
        </xdr:cNvSpPr>
      </xdr:nvSpPr>
      <xdr:spPr bwMode="auto">
        <a:xfrm>
          <a:off x="91059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136</xdr:row>
      <xdr:rowOff>0</xdr:rowOff>
    </xdr:from>
    <xdr:ext cx="304800" cy="304067"/>
    <xdr:sp macro="" textlink="">
      <xdr:nvSpPr>
        <xdr:cNvPr id="695" name="AutoShape 1">
          <a:extLst>
            <a:ext uri="{FF2B5EF4-FFF2-40B4-BE49-F238E27FC236}">
              <a16:creationId xmlns:a16="http://schemas.microsoft.com/office/drawing/2014/main" id="{4F615428-B287-4009-B318-23A67F1A54C3}"/>
            </a:ext>
          </a:extLst>
        </xdr:cNvPr>
        <xdr:cNvSpPr>
          <a:spLocks noChangeAspect="1" noChangeArrowheads="1"/>
        </xdr:cNvSpPr>
      </xdr:nvSpPr>
      <xdr:spPr bwMode="auto">
        <a:xfrm>
          <a:off x="91059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136</xdr:row>
      <xdr:rowOff>0</xdr:rowOff>
    </xdr:from>
    <xdr:ext cx="304800" cy="304067"/>
    <xdr:sp macro="" textlink="">
      <xdr:nvSpPr>
        <xdr:cNvPr id="696" name="AutoShape 1">
          <a:extLst>
            <a:ext uri="{FF2B5EF4-FFF2-40B4-BE49-F238E27FC236}">
              <a16:creationId xmlns:a16="http://schemas.microsoft.com/office/drawing/2014/main" id="{13227AF0-BA4E-41E5-902F-A0ED4A3F502A}"/>
            </a:ext>
          </a:extLst>
        </xdr:cNvPr>
        <xdr:cNvSpPr>
          <a:spLocks noChangeAspect="1" noChangeArrowheads="1"/>
        </xdr:cNvSpPr>
      </xdr:nvSpPr>
      <xdr:spPr bwMode="auto">
        <a:xfrm>
          <a:off x="9105900" y="192405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137</xdr:row>
      <xdr:rowOff>0</xdr:rowOff>
    </xdr:from>
    <xdr:ext cx="304800" cy="304067"/>
    <xdr:sp macro="" textlink="">
      <xdr:nvSpPr>
        <xdr:cNvPr id="697" name="AutoShape 1">
          <a:extLst>
            <a:ext uri="{FF2B5EF4-FFF2-40B4-BE49-F238E27FC236}">
              <a16:creationId xmlns:a16="http://schemas.microsoft.com/office/drawing/2014/main" id="{D3894018-23E4-4AA0-A8E6-AC8482E09AC9}"/>
            </a:ext>
          </a:extLst>
        </xdr:cNvPr>
        <xdr:cNvSpPr>
          <a:spLocks noChangeAspect="1" noChangeArrowheads="1"/>
        </xdr:cNvSpPr>
      </xdr:nvSpPr>
      <xdr:spPr bwMode="auto">
        <a:xfrm>
          <a:off x="9105900" y="194214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698" name="AutoShape 1">
          <a:extLst>
            <a:ext uri="{FF2B5EF4-FFF2-40B4-BE49-F238E27FC236}">
              <a16:creationId xmlns:a16="http://schemas.microsoft.com/office/drawing/2014/main" id="{9F65DF64-BE15-49F8-A940-E839FBD604F3}"/>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699" name="AutoShape 1">
          <a:extLst>
            <a:ext uri="{FF2B5EF4-FFF2-40B4-BE49-F238E27FC236}">
              <a16:creationId xmlns:a16="http://schemas.microsoft.com/office/drawing/2014/main" id="{F99A6EB7-979F-471D-8391-2B7F56503665}"/>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700" name="AutoShape 1">
          <a:extLst>
            <a:ext uri="{FF2B5EF4-FFF2-40B4-BE49-F238E27FC236}">
              <a16:creationId xmlns:a16="http://schemas.microsoft.com/office/drawing/2014/main" id="{CF0617DA-AD0C-4AE6-B621-1B35052E5C50}"/>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304067"/>
    <xdr:sp macro="" textlink="">
      <xdr:nvSpPr>
        <xdr:cNvPr id="701" name="AutoShape 1">
          <a:extLst>
            <a:ext uri="{FF2B5EF4-FFF2-40B4-BE49-F238E27FC236}">
              <a16:creationId xmlns:a16="http://schemas.microsoft.com/office/drawing/2014/main" id="{8440973C-A966-4B3B-AB37-5D4BB9632FFC}"/>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702" name="AutoShape 1">
          <a:extLst>
            <a:ext uri="{FF2B5EF4-FFF2-40B4-BE49-F238E27FC236}">
              <a16:creationId xmlns:a16="http://schemas.microsoft.com/office/drawing/2014/main" id="{E010901E-DCE5-44B9-85A1-C5B90E2C5056}"/>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703" name="AutoShape 1">
          <a:extLst>
            <a:ext uri="{FF2B5EF4-FFF2-40B4-BE49-F238E27FC236}">
              <a16:creationId xmlns:a16="http://schemas.microsoft.com/office/drawing/2014/main" id="{34BACA97-F8F8-4935-B2AC-960BB2CEED6F}"/>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704" name="AutoShape 1">
          <a:extLst>
            <a:ext uri="{FF2B5EF4-FFF2-40B4-BE49-F238E27FC236}">
              <a16:creationId xmlns:a16="http://schemas.microsoft.com/office/drawing/2014/main" id="{E8883D28-8BAE-460C-8DCA-75C420FC7CCF}"/>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304067"/>
    <xdr:sp macro="" textlink="">
      <xdr:nvSpPr>
        <xdr:cNvPr id="705" name="AutoShape 1">
          <a:extLst>
            <a:ext uri="{FF2B5EF4-FFF2-40B4-BE49-F238E27FC236}">
              <a16:creationId xmlns:a16="http://schemas.microsoft.com/office/drawing/2014/main" id="{2287FA23-931D-4084-80A2-C0E319ADF275}"/>
            </a:ext>
          </a:extLst>
        </xdr:cNvPr>
        <xdr:cNvSpPr>
          <a:spLocks noChangeAspect="1" noChangeArrowheads="1"/>
        </xdr:cNvSpPr>
      </xdr:nvSpPr>
      <xdr:spPr bwMode="auto">
        <a:xfrm>
          <a:off x="3562350"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06" name="AutoShape 1">
          <a:extLst>
            <a:ext uri="{FF2B5EF4-FFF2-40B4-BE49-F238E27FC236}">
              <a16:creationId xmlns:a16="http://schemas.microsoft.com/office/drawing/2014/main" id="{BA2344A3-51E5-4996-8E3F-7D0B8F3BE83B}"/>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07" name="AutoShape 1">
          <a:extLst>
            <a:ext uri="{FF2B5EF4-FFF2-40B4-BE49-F238E27FC236}">
              <a16:creationId xmlns:a16="http://schemas.microsoft.com/office/drawing/2014/main" id="{540F5818-75AA-49CC-B29A-BF21D102FD73}"/>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08" name="AutoShape 1">
          <a:extLst>
            <a:ext uri="{FF2B5EF4-FFF2-40B4-BE49-F238E27FC236}">
              <a16:creationId xmlns:a16="http://schemas.microsoft.com/office/drawing/2014/main" id="{9D19F786-FB47-4DBC-B9C0-CBFE12037350}"/>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09" name="AutoShape 1">
          <a:extLst>
            <a:ext uri="{FF2B5EF4-FFF2-40B4-BE49-F238E27FC236}">
              <a16:creationId xmlns:a16="http://schemas.microsoft.com/office/drawing/2014/main" id="{608E31B5-7EEA-47A1-8624-CDD93DDDA05E}"/>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710" name="AutoShape 1">
          <a:extLst>
            <a:ext uri="{FF2B5EF4-FFF2-40B4-BE49-F238E27FC236}">
              <a16:creationId xmlns:a16="http://schemas.microsoft.com/office/drawing/2014/main" id="{4C50E906-1126-4148-99B8-D2AD2D4A5976}"/>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711" name="AutoShape 1">
          <a:extLst>
            <a:ext uri="{FF2B5EF4-FFF2-40B4-BE49-F238E27FC236}">
              <a16:creationId xmlns:a16="http://schemas.microsoft.com/office/drawing/2014/main" id="{B171D03F-DBC2-448D-9D25-D05F06350475}"/>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712" name="AutoShape 1">
          <a:extLst>
            <a:ext uri="{FF2B5EF4-FFF2-40B4-BE49-F238E27FC236}">
              <a16:creationId xmlns:a16="http://schemas.microsoft.com/office/drawing/2014/main" id="{FDCB7AFD-1F6F-49A9-B48F-0BE7A5DB0F24}"/>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4067"/>
    <xdr:sp macro="" textlink="">
      <xdr:nvSpPr>
        <xdr:cNvPr id="713" name="AutoShape 1">
          <a:extLst>
            <a:ext uri="{FF2B5EF4-FFF2-40B4-BE49-F238E27FC236}">
              <a16:creationId xmlns:a16="http://schemas.microsoft.com/office/drawing/2014/main" id="{36A760C8-6D09-4191-8E79-9A9DCC80FA90}"/>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714" name="AutoShape 1">
          <a:extLst>
            <a:ext uri="{FF2B5EF4-FFF2-40B4-BE49-F238E27FC236}">
              <a16:creationId xmlns:a16="http://schemas.microsoft.com/office/drawing/2014/main" id="{46074A44-7DCA-47E6-9888-D3EBC0E10914}"/>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715" name="AutoShape 1">
          <a:extLst>
            <a:ext uri="{FF2B5EF4-FFF2-40B4-BE49-F238E27FC236}">
              <a16:creationId xmlns:a16="http://schemas.microsoft.com/office/drawing/2014/main" id="{6FE8DBAF-A08F-4CBC-9FF1-89B189B03A68}"/>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95</xdr:row>
      <xdr:rowOff>0</xdr:rowOff>
    </xdr:from>
    <xdr:ext cx="304800" cy="304067"/>
    <xdr:sp macro="" textlink="">
      <xdr:nvSpPr>
        <xdr:cNvPr id="716" name="AutoShape 1">
          <a:extLst>
            <a:ext uri="{FF2B5EF4-FFF2-40B4-BE49-F238E27FC236}">
              <a16:creationId xmlns:a16="http://schemas.microsoft.com/office/drawing/2014/main" id="{BE854E0D-8EB5-433A-9DB0-E5A8C392EFF1}"/>
            </a:ext>
          </a:extLst>
        </xdr:cNvPr>
        <xdr:cNvSpPr>
          <a:spLocks noChangeAspect="1" noChangeArrowheads="1"/>
        </xdr:cNvSpPr>
      </xdr:nvSpPr>
      <xdr:spPr bwMode="auto">
        <a:xfrm>
          <a:off x="4200525" y="129540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717" name="AutoShape 1">
          <a:extLst>
            <a:ext uri="{FF2B5EF4-FFF2-40B4-BE49-F238E27FC236}">
              <a16:creationId xmlns:a16="http://schemas.microsoft.com/office/drawing/2014/main" id="{FA9D253E-FC16-4E01-A9B4-B2B3A79E6D6C}"/>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718" name="AutoShape 1">
          <a:extLst>
            <a:ext uri="{FF2B5EF4-FFF2-40B4-BE49-F238E27FC236}">
              <a16:creationId xmlns:a16="http://schemas.microsoft.com/office/drawing/2014/main" id="{94A07AC2-8F1E-47D9-A33F-1AC4753FC538}"/>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719" name="AutoShape 1">
          <a:extLst>
            <a:ext uri="{FF2B5EF4-FFF2-40B4-BE49-F238E27FC236}">
              <a16:creationId xmlns:a16="http://schemas.microsoft.com/office/drawing/2014/main" id="{887BEA91-2FF8-45BE-8B2E-C6E303765A32}"/>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0" name="AutoShape 1">
          <a:extLst>
            <a:ext uri="{FF2B5EF4-FFF2-40B4-BE49-F238E27FC236}">
              <a16:creationId xmlns:a16="http://schemas.microsoft.com/office/drawing/2014/main" id="{D2A011AD-B3BE-43B6-ACBF-E689E1B7B586}"/>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1" name="AutoShape 1">
          <a:extLst>
            <a:ext uri="{FF2B5EF4-FFF2-40B4-BE49-F238E27FC236}">
              <a16:creationId xmlns:a16="http://schemas.microsoft.com/office/drawing/2014/main" id="{9B1F5DDD-3D7B-4123-A519-8DE5FAEBEF54}"/>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2" name="AutoShape 1">
          <a:extLst>
            <a:ext uri="{FF2B5EF4-FFF2-40B4-BE49-F238E27FC236}">
              <a16:creationId xmlns:a16="http://schemas.microsoft.com/office/drawing/2014/main" id="{BCD1E4F5-27FA-4160-8B74-645720D57420}"/>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3" name="AutoShape 1">
          <a:extLst>
            <a:ext uri="{FF2B5EF4-FFF2-40B4-BE49-F238E27FC236}">
              <a16:creationId xmlns:a16="http://schemas.microsoft.com/office/drawing/2014/main" id="{0BB56DD2-5BA9-462D-A815-21B03A8C3CEA}"/>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724" name="AutoShape 1">
          <a:extLst>
            <a:ext uri="{FF2B5EF4-FFF2-40B4-BE49-F238E27FC236}">
              <a16:creationId xmlns:a16="http://schemas.microsoft.com/office/drawing/2014/main" id="{51B70DC3-CDEE-4EFA-B4E6-EF763862C824}"/>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98</xdr:row>
      <xdr:rowOff>0</xdr:rowOff>
    </xdr:from>
    <xdr:ext cx="304800" cy="304067"/>
    <xdr:sp macro="" textlink="">
      <xdr:nvSpPr>
        <xdr:cNvPr id="725" name="AutoShape 1">
          <a:extLst>
            <a:ext uri="{FF2B5EF4-FFF2-40B4-BE49-F238E27FC236}">
              <a16:creationId xmlns:a16="http://schemas.microsoft.com/office/drawing/2014/main" id="{634B2E6F-347C-4D2D-AE73-D165E03BB516}"/>
            </a:ext>
          </a:extLst>
        </xdr:cNvPr>
        <xdr:cNvSpPr>
          <a:spLocks noChangeAspect="1" noChangeArrowheads="1"/>
        </xdr:cNvSpPr>
      </xdr:nvSpPr>
      <xdr:spPr bwMode="auto">
        <a:xfrm>
          <a:off x="4838700" y="134969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6" name="AutoShape 1">
          <a:extLst>
            <a:ext uri="{FF2B5EF4-FFF2-40B4-BE49-F238E27FC236}">
              <a16:creationId xmlns:a16="http://schemas.microsoft.com/office/drawing/2014/main" id="{5C8F7284-27A2-4DAB-830F-294211EC86FC}"/>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7" name="AutoShape 1">
          <a:extLst>
            <a:ext uri="{FF2B5EF4-FFF2-40B4-BE49-F238E27FC236}">
              <a16:creationId xmlns:a16="http://schemas.microsoft.com/office/drawing/2014/main" id="{35D20B57-3522-45B2-9C92-B736F39A5059}"/>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28" name="AutoShape 1">
          <a:extLst>
            <a:ext uri="{FF2B5EF4-FFF2-40B4-BE49-F238E27FC236}">
              <a16:creationId xmlns:a16="http://schemas.microsoft.com/office/drawing/2014/main" id="{2DCA37E4-2007-42E2-8040-4F66678311FD}"/>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067"/>
    <xdr:sp macro="" textlink="">
      <xdr:nvSpPr>
        <xdr:cNvPr id="729" name="AutoShape 1">
          <a:extLst>
            <a:ext uri="{FF2B5EF4-FFF2-40B4-BE49-F238E27FC236}">
              <a16:creationId xmlns:a16="http://schemas.microsoft.com/office/drawing/2014/main" id="{908A69A8-5FC8-402A-85FA-79962B77B6C8}"/>
            </a:ext>
          </a:extLst>
        </xdr:cNvPr>
        <xdr:cNvSpPr>
          <a:spLocks noChangeAspect="1" noChangeArrowheads="1"/>
        </xdr:cNvSpPr>
      </xdr:nvSpPr>
      <xdr:spPr bwMode="auto">
        <a:xfrm>
          <a:off x="292417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067"/>
    <xdr:sp macro="" textlink="">
      <xdr:nvSpPr>
        <xdr:cNvPr id="730" name="AutoShape 1">
          <a:extLst>
            <a:ext uri="{FF2B5EF4-FFF2-40B4-BE49-F238E27FC236}">
              <a16:creationId xmlns:a16="http://schemas.microsoft.com/office/drawing/2014/main" id="{6EF1C4CF-0A2C-4188-B133-DAFD26883A68}"/>
            </a:ext>
          </a:extLst>
        </xdr:cNvPr>
        <xdr:cNvSpPr>
          <a:spLocks noChangeAspect="1" noChangeArrowheads="1"/>
        </xdr:cNvSpPr>
      </xdr:nvSpPr>
      <xdr:spPr bwMode="auto">
        <a:xfrm>
          <a:off x="292417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067"/>
    <xdr:sp macro="" textlink="">
      <xdr:nvSpPr>
        <xdr:cNvPr id="731" name="AutoShape 1">
          <a:extLst>
            <a:ext uri="{FF2B5EF4-FFF2-40B4-BE49-F238E27FC236}">
              <a16:creationId xmlns:a16="http://schemas.microsoft.com/office/drawing/2014/main" id="{03413F8B-4F91-41B0-8D56-979E5D26BA89}"/>
            </a:ext>
          </a:extLst>
        </xdr:cNvPr>
        <xdr:cNvSpPr>
          <a:spLocks noChangeAspect="1" noChangeArrowheads="1"/>
        </xdr:cNvSpPr>
      </xdr:nvSpPr>
      <xdr:spPr bwMode="auto">
        <a:xfrm>
          <a:off x="292417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32" name="AutoShape 1">
          <a:extLst>
            <a:ext uri="{FF2B5EF4-FFF2-40B4-BE49-F238E27FC236}">
              <a16:creationId xmlns:a16="http://schemas.microsoft.com/office/drawing/2014/main" id="{157A629C-42E9-4539-8D54-A60B02C6E3FF}"/>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33" name="AutoShape 1">
          <a:extLst>
            <a:ext uri="{FF2B5EF4-FFF2-40B4-BE49-F238E27FC236}">
              <a16:creationId xmlns:a16="http://schemas.microsoft.com/office/drawing/2014/main" id="{7BF24F8A-ED74-4D14-814C-28849DED2252}"/>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96</xdr:row>
      <xdr:rowOff>0</xdr:rowOff>
    </xdr:from>
    <xdr:ext cx="304800" cy="304067"/>
    <xdr:sp macro="" textlink="">
      <xdr:nvSpPr>
        <xdr:cNvPr id="734" name="AutoShape 1">
          <a:extLst>
            <a:ext uri="{FF2B5EF4-FFF2-40B4-BE49-F238E27FC236}">
              <a16:creationId xmlns:a16="http://schemas.microsoft.com/office/drawing/2014/main" id="{DB10586C-A828-4848-986C-7168B05C1A5D}"/>
            </a:ext>
          </a:extLst>
        </xdr:cNvPr>
        <xdr:cNvSpPr>
          <a:spLocks noChangeAspect="1" noChangeArrowheads="1"/>
        </xdr:cNvSpPr>
      </xdr:nvSpPr>
      <xdr:spPr bwMode="auto">
        <a:xfrm>
          <a:off x="356235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735" name="AutoShape 1">
          <a:extLst>
            <a:ext uri="{FF2B5EF4-FFF2-40B4-BE49-F238E27FC236}">
              <a16:creationId xmlns:a16="http://schemas.microsoft.com/office/drawing/2014/main" id="{62C293CC-8C91-4C99-A198-5F5B62A16E28}"/>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736" name="AutoShape 1">
          <a:extLst>
            <a:ext uri="{FF2B5EF4-FFF2-40B4-BE49-F238E27FC236}">
              <a16:creationId xmlns:a16="http://schemas.microsoft.com/office/drawing/2014/main" id="{4CE216E9-9AD6-4287-BFED-4558886B8862}"/>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304067"/>
    <xdr:sp macro="" textlink="">
      <xdr:nvSpPr>
        <xdr:cNvPr id="737" name="AutoShape 1">
          <a:extLst>
            <a:ext uri="{FF2B5EF4-FFF2-40B4-BE49-F238E27FC236}">
              <a16:creationId xmlns:a16="http://schemas.microsoft.com/office/drawing/2014/main" id="{1C1D877D-6036-4933-A95A-8EB310CD7726}"/>
            </a:ext>
          </a:extLst>
        </xdr:cNvPr>
        <xdr:cNvSpPr>
          <a:spLocks noChangeAspect="1" noChangeArrowheads="1"/>
        </xdr:cNvSpPr>
      </xdr:nvSpPr>
      <xdr:spPr bwMode="auto">
        <a:xfrm>
          <a:off x="4200525"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38" name="AutoShape 1">
          <a:extLst>
            <a:ext uri="{FF2B5EF4-FFF2-40B4-BE49-F238E27FC236}">
              <a16:creationId xmlns:a16="http://schemas.microsoft.com/office/drawing/2014/main" id="{D7CC3365-96D0-4000-93CF-B527235943BB}"/>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4067"/>
    <xdr:sp macro="" textlink="">
      <xdr:nvSpPr>
        <xdr:cNvPr id="739" name="AutoShape 1">
          <a:extLst>
            <a:ext uri="{FF2B5EF4-FFF2-40B4-BE49-F238E27FC236}">
              <a16:creationId xmlns:a16="http://schemas.microsoft.com/office/drawing/2014/main" id="{220D1422-899C-4EB3-BD57-CB8543C0A77D}"/>
            </a:ext>
          </a:extLst>
        </xdr:cNvPr>
        <xdr:cNvSpPr>
          <a:spLocks noChangeAspect="1" noChangeArrowheads="1"/>
        </xdr:cNvSpPr>
      </xdr:nvSpPr>
      <xdr:spPr bwMode="auto">
        <a:xfrm>
          <a:off x="4838700" y="131349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629478</xdr:colOff>
      <xdr:row>13</xdr:row>
      <xdr:rowOff>59083</xdr:rowOff>
    </xdr:from>
    <xdr:to>
      <xdr:col>33</xdr:col>
      <xdr:colOff>359614</xdr:colOff>
      <xdr:row>50</xdr:row>
      <xdr:rowOff>95389</xdr:rowOff>
    </xdr:to>
    <xdr:graphicFrame macro="">
      <xdr:nvGraphicFramePr>
        <xdr:cNvPr id="740" name="Chart 739">
          <a:extLst>
            <a:ext uri="{FF2B5EF4-FFF2-40B4-BE49-F238E27FC236}">
              <a16:creationId xmlns:a16="http://schemas.microsoft.com/office/drawing/2014/main" id="{59532632-6646-4254-B0C1-6E6B83290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0</xdr:colOff>
      <xdr:row>62</xdr:row>
      <xdr:rowOff>0</xdr:rowOff>
    </xdr:from>
    <xdr:to>
      <xdr:col>33</xdr:col>
      <xdr:colOff>144538</xdr:colOff>
      <xdr:row>105</xdr:row>
      <xdr:rowOff>113462</xdr:rowOff>
    </xdr:to>
    <xdr:pic>
      <xdr:nvPicPr>
        <xdr:cNvPr id="741" name="Picture 740">
          <a:extLst>
            <a:ext uri="{FF2B5EF4-FFF2-40B4-BE49-F238E27FC236}">
              <a16:creationId xmlns:a16="http://schemas.microsoft.com/office/drawing/2014/main" id="{7CEA4073-A0E7-48C8-89AA-DDFA186052AB}"/>
            </a:ext>
          </a:extLst>
        </xdr:cNvPr>
        <xdr:cNvPicPr>
          <a:picLocks noChangeAspect="1"/>
        </xdr:cNvPicPr>
      </xdr:nvPicPr>
      <xdr:blipFill>
        <a:blip xmlns:r="http://schemas.openxmlformats.org/officeDocument/2006/relationships" r:embed="rId6"/>
        <a:stretch>
          <a:fillRect/>
        </a:stretch>
      </xdr:blipFill>
      <xdr:spPr>
        <a:xfrm>
          <a:off x="11363325" y="8058150"/>
          <a:ext cx="12098413" cy="6704762"/>
        </a:xfrm>
        <a:prstGeom prst="rect">
          <a:avLst/>
        </a:prstGeom>
      </xdr:spPr>
    </xdr:pic>
    <xdr:clientData/>
  </xdr:twoCellAnchor>
  <xdr:twoCellAnchor editAs="oneCell">
    <xdr:from>
      <xdr:col>16</xdr:col>
      <xdr:colOff>0</xdr:colOff>
      <xdr:row>108</xdr:row>
      <xdr:rowOff>0</xdr:rowOff>
    </xdr:from>
    <xdr:to>
      <xdr:col>33</xdr:col>
      <xdr:colOff>106443</xdr:colOff>
      <xdr:row>152</xdr:row>
      <xdr:rowOff>49952</xdr:rowOff>
    </xdr:to>
    <xdr:pic>
      <xdr:nvPicPr>
        <xdr:cNvPr id="742" name="Picture 741">
          <a:extLst>
            <a:ext uri="{FF2B5EF4-FFF2-40B4-BE49-F238E27FC236}">
              <a16:creationId xmlns:a16="http://schemas.microsoft.com/office/drawing/2014/main" id="{878FF367-C797-4FD0-BBF1-6D646FE2234D}"/>
            </a:ext>
          </a:extLst>
        </xdr:cNvPr>
        <xdr:cNvPicPr>
          <a:picLocks noChangeAspect="1"/>
        </xdr:cNvPicPr>
      </xdr:nvPicPr>
      <xdr:blipFill>
        <a:blip xmlns:r="http://schemas.openxmlformats.org/officeDocument/2006/relationships" r:embed="rId7"/>
        <a:stretch>
          <a:fillRect/>
        </a:stretch>
      </xdr:blipFill>
      <xdr:spPr>
        <a:xfrm>
          <a:off x="11363325" y="15135225"/>
          <a:ext cx="12060318" cy="6784127"/>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0.81818</cdr:x>
      <cdr:y>0.94514</cdr:y>
    </cdr:from>
    <cdr:to>
      <cdr:x>0.99273</cdr:x>
      <cdr:y>0.9982</cdr:y>
    </cdr:to>
    <cdr:sp macro="" textlink="">
      <cdr:nvSpPr>
        <cdr:cNvPr id="2" name="TextBox 162">
          <a:extLst xmlns:a="http://schemas.openxmlformats.org/drawingml/2006/main">
            <a:ext uri="{FF2B5EF4-FFF2-40B4-BE49-F238E27FC236}">
              <a16:creationId xmlns:a16="http://schemas.microsoft.com/office/drawing/2014/main" id="{5F6C2933-D8C2-59C6-8950-18B175274D19}"/>
            </a:ext>
          </a:extLst>
        </cdr:cNvPr>
        <cdr:cNvSpPr txBox="1"/>
      </cdr:nvSpPr>
      <cdr:spPr>
        <a:xfrm xmlns:a="http://schemas.openxmlformats.org/drawingml/2006/main">
          <a:off x="6677486" y="4104999"/>
          <a:ext cx="1424621" cy="2304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pt-BR" sz="1050">
              <a:solidFill>
                <a:schemeClr val="tx1">
                  <a:lumMod val="65000"/>
                  <a:lumOff val="35000"/>
                </a:schemeClr>
              </a:solidFill>
            </a:rPr>
            <a:t>* Updated until Oct</a:t>
          </a:r>
          <a:r>
            <a:rPr lang="pt-BR" sz="1050" baseline="0">
              <a:solidFill>
                <a:schemeClr val="tx1">
                  <a:lumMod val="65000"/>
                  <a:lumOff val="35000"/>
                </a:schemeClr>
              </a:solidFill>
            </a:rPr>
            <a:t> 23</a:t>
          </a:r>
          <a:endParaRPr lang="pt-BR" sz="1050">
            <a:solidFill>
              <a:schemeClr val="tx1">
                <a:lumMod val="65000"/>
                <a:lumOff val="35000"/>
              </a:schemeClr>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287881</xdr:colOff>
      <xdr:row>3</xdr:row>
      <xdr:rowOff>0</xdr:rowOff>
    </xdr:from>
    <xdr:to>
      <xdr:col>20</xdr:col>
      <xdr:colOff>46094</xdr:colOff>
      <xdr:row>18</xdr:row>
      <xdr:rowOff>134471</xdr:rowOff>
    </xdr:to>
    <xdr:graphicFrame macro="">
      <xdr:nvGraphicFramePr>
        <xdr:cNvPr id="2" name="Chart 1">
          <a:extLst>
            <a:ext uri="{FF2B5EF4-FFF2-40B4-BE49-F238E27FC236}">
              <a16:creationId xmlns:a16="http://schemas.microsoft.com/office/drawing/2014/main" id="{29AB1D2E-1D85-44DF-B7C3-E00CB7A94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287880</xdr:colOff>
      <xdr:row>18</xdr:row>
      <xdr:rowOff>233083</xdr:rowOff>
    </xdr:from>
    <xdr:to>
      <xdr:col>20</xdr:col>
      <xdr:colOff>46093</xdr:colOff>
      <xdr:row>35</xdr:row>
      <xdr:rowOff>60694</xdr:rowOff>
    </xdr:to>
    <xdr:graphicFrame macro="">
      <xdr:nvGraphicFramePr>
        <xdr:cNvPr id="3" name="Chart 2">
          <a:extLst>
            <a:ext uri="{FF2B5EF4-FFF2-40B4-BE49-F238E27FC236}">
              <a16:creationId xmlns:a16="http://schemas.microsoft.com/office/drawing/2014/main" id="{7FEDAF9F-D370-41FA-BA1A-50C2E7B95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25589</xdr:colOff>
      <xdr:row>0</xdr:row>
      <xdr:rowOff>144873</xdr:rowOff>
    </xdr:from>
    <xdr:to>
      <xdr:col>21</xdr:col>
      <xdr:colOff>44826</xdr:colOff>
      <xdr:row>2</xdr:row>
      <xdr:rowOff>89645</xdr:rowOff>
    </xdr:to>
    <xdr:pic>
      <xdr:nvPicPr>
        <xdr:cNvPr id="4" name="Picture 3">
          <a:extLst>
            <a:ext uri="{FF2B5EF4-FFF2-40B4-BE49-F238E27FC236}">
              <a16:creationId xmlns:a16="http://schemas.microsoft.com/office/drawing/2014/main" id="{665868F1-9980-4314-B8BD-060B0D7AE9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05413" y="144873"/>
          <a:ext cx="635560" cy="61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8030</xdr:colOff>
      <xdr:row>3</xdr:row>
      <xdr:rowOff>8031</xdr:rowOff>
    </xdr:from>
    <xdr:to>
      <xdr:col>3</xdr:col>
      <xdr:colOff>1160554</xdr:colOff>
      <xdr:row>15</xdr:row>
      <xdr:rowOff>150719</xdr:rowOff>
    </xdr:to>
    <xdr:graphicFrame macro="">
      <xdr:nvGraphicFramePr>
        <xdr:cNvPr id="6" name="Chart 5">
          <a:extLst>
            <a:ext uri="{FF2B5EF4-FFF2-40B4-BE49-F238E27FC236}">
              <a16:creationId xmlns:a16="http://schemas.microsoft.com/office/drawing/2014/main" id="{E1503465-6AF3-4EA4-B00D-39FCAA7F9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312084</xdr:colOff>
      <xdr:row>3</xdr:row>
      <xdr:rowOff>1</xdr:rowOff>
    </xdr:from>
    <xdr:to>
      <xdr:col>20</xdr:col>
      <xdr:colOff>190500</xdr:colOff>
      <xdr:row>19</xdr:row>
      <xdr:rowOff>47998</xdr:rowOff>
    </xdr:to>
    <xdr:graphicFrame macro="">
      <xdr:nvGraphicFramePr>
        <xdr:cNvPr id="2" name="Chart 1">
          <a:extLst>
            <a:ext uri="{FF2B5EF4-FFF2-40B4-BE49-F238E27FC236}">
              <a16:creationId xmlns:a16="http://schemas.microsoft.com/office/drawing/2014/main" id="{D5890853-3D03-4D8C-92DE-6D84487B8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313765</xdr:colOff>
      <xdr:row>19</xdr:row>
      <xdr:rowOff>126439</xdr:rowOff>
    </xdr:from>
    <xdr:to>
      <xdr:col>20</xdr:col>
      <xdr:colOff>179294</xdr:colOff>
      <xdr:row>36</xdr:row>
      <xdr:rowOff>28308</xdr:rowOff>
    </xdr:to>
    <xdr:graphicFrame macro="">
      <xdr:nvGraphicFramePr>
        <xdr:cNvPr id="3" name="Chart 2">
          <a:extLst>
            <a:ext uri="{FF2B5EF4-FFF2-40B4-BE49-F238E27FC236}">
              <a16:creationId xmlns:a16="http://schemas.microsoft.com/office/drawing/2014/main" id="{C1B1E9EF-5B1B-4450-88F2-1F5BEFAB6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100853</xdr:colOff>
      <xdr:row>0</xdr:row>
      <xdr:rowOff>95996</xdr:rowOff>
    </xdr:from>
    <xdr:to>
      <xdr:col>21</xdr:col>
      <xdr:colOff>120090</xdr:colOff>
      <xdr:row>3</xdr:row>
      <xdr:rowOff>20037</xdr:rowOff>
    </xdr:to>
    <xdr:pic>
      <xdr:nvPicPr>
        <xdr:cNvPr id="5" name="Picture 4">
          <a:extLst>
            <a:ext uri="{FF2B5EF4-FFF2-40B4-BE49-F238E27FC236}">
              <a16:creationId xmlns:a16="http://schemas.microsoft.com/office/drawing/2014/main" id="{F1C9DB9E-C5CB-4803-9EE6-BA477B3FFA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2735" y="95996"/>
          <a:ext cx="635561" cy="60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8301</xdr:colOff>
      <xdr:row>11</xdr:row>
      <xdr:rowOff>131518</xdr:rowOff>
    </xdr:from>
    <xdr:to>
      <xdr:col>14</xdr:col>
      <xdr:colOff>9524</xdr:colOff>
      <xdr:row>37</xdr:row>
      <xdr:rowOff>7571</xdr:rowOff>
    </xdr:to>
    <xdr:graphicFrame macro="">
      <xdr:nvGraphicFramePr>
        <xdr:cNvPr id="2" name="Chart 1">
          <a:extLst>
            <a:ext uri="{FF2B5EF4-FFF2-40B4-BE49-F238E27FC236}">
              <a16:creationId xmlns:a16="http://schemas.microsoft.com/office/drawing/2014/main" id="{0791853D-0BFE-4BC9-A787-492F0F858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600808</xdr:colOff>
      <xdr:row>61</xdr:row>
      <xdr:rowOff>7327</xdr:rowOff>
    </xdr:from>
    <xdr:to>
      <xdr:col>11</xdr:col>
      <xdr:colOff>523876</xdr:colOff>
      <xdr:row>86</xdr:row>
      <xdr:rowOff>41398</xdr:rowOff>
    </xdr:to>
    <xdr:graphicFrame macro="">
      <xdr:nvGraphicFramePr>
        <xdr:cNvPr id="3" name="Chart 2">
          <a:extLst>
            <a:ext uri="{FF2B5EF4-FFF2-40B4-BE49-F238E27FC236}">
              <a16:creationId xmlns:a16="http://schemas.microsoft.com/office/drawing/2014/main" id="{E5733195-7A51-46DE-848C-7498CAF89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88</xdr:row>
      <xdr:rowOff>0</xdr:rowOff>
    </xdr:from>
    <xdr:to>
      <xdr:col>2</xdr:col>
      <xdr:colOff>304800</xdr:colOff>
      <xdr:row>89</xdr:row>
      <xdr:rowOff>136210</xdr:rowOff>
    </xdr:to>
    <xdr:sp macro="" textlink="">
      <xdr:nvSpPr>
        <xdr:cNvPr id="4" name="AutoShape 1">
          <a:extLst>
            <a:ext uri="{FF2B5EF4-FFF2-40B4-BE49-F238E27FC236}">
              <a16:creationId xmlns:a16="http://schemas.microsoft.com/office/drawing/2014/main" id="{0B925AAE-E7A9-4E42-88B4-207534B2C6A2}"/>
            </a:ext>
          </a:extLst>
        </xdr:cNvPr>
        <xdr:cNvSpPr>
          <a:spLocks noChangeAspect="1" noChangeArrowheads="1"/>
        </xdr:cNvSpPr>
      </xdr:nvSpPr>
      <xdr:spPr bwMode="auto">
        <a:xfrm>
          <a:off x="1609725" y="1470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88</xdr:row>
      <xdr:rowOff>0</xdr:rowOff>
    </xdr:from>
    <xdr:ext cx="304800" cy="304067"/>
    <xdr:sp macro="" textlink="">
      <xdr:nvSpPr>
        <xdr:cNvPr id="6" name="AutoShape 1">
          <a:extLst>
            <a:ext uri="{FF2B5EF4-FFF2-40B4-BE49-F238E27FC236}">
              <a16:creationId xmlns:a16="http://schemas.microsoft.com/office/drawing/2014/main" id="{70395170-40FA-4265-8782-F96E1A834220}"/>
            </a:ext>
          </a:extLst>
        </xdr:cNvPr>
        <xdr:cNvSpPr>
          <a:spLocks noChangeAspect="1" noChangeArrowheads="1"/>
        </xdr:cNvSpPr>
      </xdr:nvSpPr>
      <xdr:spPr bwMode="auto">
        <a:xfrm>
          <a:off x="1609725"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7" name="AutoShape 1">
          <a:extLst>
            <a:ext uri="{FF2B5EF4-FFF2-40B4-BE49-F238E27FC236}">
              <a16:creationId xmlns:a16="http://schemas.microsoft.com/office/drawing/2014/main" id="{609158BB-1C9B-47EC-9CCD-28F08B0EAFED}"/>
            </a:ext>
          </a:extLst>
        </xdr:cNvPr>
        <xdr:cNvSpPr>
          <a:spLocks noChangeAspect="1" noChangeArrowheads="1"/>
        </xdr:cNvSpPr>
      </xdr:nvSpPr>
      <xdr:spPr bwMode="auto">
        <a:xfrm>
          <a:off x="1609725"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8" name="AutoShape 1">
          <a:extLst>
            <a:ext uri="{FF2B5EF4-FFF2-40B4-BE49-F238E27FC236}">
              <a16:creationId xmlns:a16="http://schemas.microsoft.com/office/drawing/2014/main" id="{2A13B164-B03F-4552-AC08-556CF98ED9D7}"/>
            </a:ext>
          </a:extLst>
        </xdr:cNvPr>
        <xdr:cNvSpPr>
          <a:spLocks noChangeAspect="1" noChangeArrowheads="1"/>
        </xdr:cNvSpPr>
      </xdr:nvSpPr>
      <xdr:spPr bwMode="auto">
        <a:xfrm>
          <a:off x="1609725"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9" name="AutoShape 1">
          <a:extLst>
            <a:ext uri="{FF2B5EF4-FFF2-40B4-BE49-F238E27FC236}">
              <a16:creationId xmlns:a16="http://schemas.microsoft.com/office/drawing/2014/main" id="{AF692BFB-EF6E-4E92-870F-D46B598F5C8E}"/>
            </a:ext>
          </a:extLst>
        </xdr:cNvPr>
        <xdr:cNvSpPr>
          <a:spLocks noChangeAspect="1" noChangeArrowheads="1"/>
        </xdr:cNvSpPr>
      </xdr:nvSpPr>
      <xdr:spPr bwMode="auto">
        <a:xfrm>
          <a:off x="1609725"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0" name="AutoShape 1">
          <a:extLst>
            <a:ext uri="{FF2B5EF4-FFF2-40B4-BE49-F238E27FC236}">
              <a16:creationId xmlns:a16="http://schemas.microsoft.com/office/drawing/2014/main" id="{910477CE-E2B1-416A-A150-D19CBFDE8265}"/>
            </a:ext>
          </a:extLst>
        </xdr:cNvPr>
        <xdr:cNvSpPr>
          <a:spLocks noChangeAspect="1" noChangeArrowheads="1"/>
        </xdr:cNvSpPr>
      </xdr:nvSpPr>
      <xdr:spPr bwMode="auto">
        <a:xfrm>
          <a:off x="1609725"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1" name="AutoShape 1">
          <a:extLst>
            <a:ext uri="{FF2B5EF4-FFF2-40B4-BE49-F238E27FC236}">
              <a16:creationId xmlns:a16="http://schemas.microsoft.com/office/drawing/2014/main" id="{53E38B36-86DB-4488-B93A-2C96D8F349E9}"/>
            </a:ext>
          </a:extLst>
        </xdr:cNvPr>
        <xdr:cNvSpPr>
          <a:spLocks noChangeAspect="1" noChangeArrowheads="1"/>
        </xdr:cNvSpPr>
      </xdr:nvSpPr>
      <xdr:spPr bwMode="auto">
        <a:xfrm>
          <a:off x="1609725"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2" name="AutoShape 1">
          <a:extLst>
            <a:ext uri="{FF2B5EF4-FFF2-40B4-BE49-F238E27FC236}">
              <a16:creationId xmlns:a16="http://schemas.microsoft.com/office/drawing/2014/main" id="{F1206BFF-DC9D-4600-B8EC-CD93B06B3E49}"/>
            </a:ext>
          </a:extLst>
        </xdr:cNvPr>
        <xdr:cNvSpPr>
          <a:spLocks noChangeAspect="1" noChangeArrowheads="1"/>
        </xdr:cNvSpPr>
      </xdr:nvSpPr>
      <xdr:spPr bwMode="auto">
        <a:xfrm>
          <a:off x="1609725"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3" name="AutoShape 1">
          <a:extLst>
            <a:ext uri="{FF2B5EF4-FFF2-40B4-BE49-F238E27FC236}">
              <a16:creationId xmlns:a16="http://schemas.microsoft.com/office/drawing/2014/main" id="{4B0C08BA-155D-4655-AD55-0A9C626FCE80}"/>
            </a:ext>
          </a:extLst>
        </xdr:cNvPr>
        <xdr:cNvSpPr>
          <a:spLocks noChangeAspect="1" noChangeArrowheads="1"/>
        </xdr:cNvSpPr>
      </xdr:nvSpPr>
      <xdr:spPr bwMode="auto">
        <a:xfrm>
          <a:off x="1609725"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4" name="AutoShape 1">
          <a:extLst>
            <a:ext uri="{FF2B5EF4-FFF2-40B4-BE49-F238E27FC236}">
              <a16:creationId xmlns:a16="http://schemas.microsoft.com/office/drawing/2014/main" id="{58F722BF-EE8F-450F-9404-8A7B1054E7A2}"/>
            </a:ext>
          </a:extLst>
        </xdr:cNvPr>
        <xdr:cNvSpPr>
          <a:spLocks noChangeAspect="1" noChangeArrowheads="1"/>
        </xdr:cNvSpPr>
      </xdr:nvSpPr>
      <xdr:spPr bwMode="auto">
        <a:xfrm>
          <a:off x="1609725"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5" name="AutoShape 1">
          <a:extLst>
            <a:ext uri="{FF2B5EF4-FFF2-40B4-BE49-F238E27FC236}">
              <a16:creationId xmlns:a16="http://schemas.microsoft.com/office/drawing/2014/main" id="{4DD7A859-FA58-44F0-8422-C80E30CC51BC}"/>
            </a:ext>
          </a:extLst>
        </xdr:cNvPr>
        <xdr:cNvSpPr>
          <a:spLocks noChangeAspect="1" noChangeArrowheads="1"/>
        </xdr:cNvSpPr>
      </xdr:nvSpPr>
      <xdr:spPr bwMode="auto">
        <a:xfrm>
          <a:off x="1609725"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6" name="AutoShape 1">
          <a:extLst>
            <a:ext uri="{FF2B5EF4-FFF2-40B4-BE49-F238E27FC236}">
              <a16:creationId xmlns:a16="http://schemas.microsoft.com/office/drawing/2014/main" id="{BBCEC6EF-D4C3-4D2C-A7EC-DEFCB239C9C5}"/>
            </a:ext>
          </a:extLst>
        </xdr:cNvPr>
        <xdr:cNvSpPr>
          <a:spLocks noChangeAspect="1" noChangeArrowheads="1"/>
        </xdr:cNvSpPr>
      </xdr:nvSpPr>
      <xdr:spPr bwMode="auto">
        <a:xfrm>
          <a:off x="1609725"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7" name="AutoShape 1">
          <a:extLst>
            <a:ext uri="{FF2B5EF4-FFF2-40B4-BE49-F238E27FC236}">
              <a16:creationId xmlns:a16="http://schemas.microsoft.com/office/drawing/2014/main" id="{EDEDA713-F88C-41EF-8407-DB9AEC23E1CB}"/>
            </a:ext>
          </a:extLst>
        </xdr:cNvPr>
        <xdr:cNvSpPr>
          <a:spLocks noChangeAspect="1" noChangeArrowheads="1"/>
        </xdr:cNvSpPr>
      </xdr:nvSpPr>
      <xdr:spPr bwMode="auto">
        <a:xfrm>
          <a:off x="1609725"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8" name="AutoShape 1">
          <a:extLst>
            <a:ext uri="{FF2B5EF4-FFF2-40B4-BE49-F238E27FC236}">
              <a16:creationId xmlns:a16="http://schemas.microsoft.com/office/drawing/2014/main" id="{F6DE0585-89D6-48D1-B831-EDAFD8D009A9}"/>
            </a:ext>
          </a:extLst>
        </xdr:cNvPr>
        <xdr:cNvSpPr>
          <a:spLocks noChangeAspect="1" noChangeArrowheads="1"/>
        </xdr:cNvSpPr>
      </xdr:nvSpPr>
      <xdr:spPr bwMode="auto">
        <a:xfrm>
          <a:off x="1609725"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19" name="AutoShape 1">
          <a:extLst>
            <a:ext uri="{FF2B5EF4-FFF2-40B4-BE49-F238E27FC236}">
              <a16:creationId xmlns:a16="http://schemas.microsoft.com/office/drawing/2014/main" id="{80431DC1-51D0-4E81-908D-F835B49BCCF4}"/>
            </a:ext>
          </a:extLst>
        </xdr:cNvPr>
        <xdr:cNvSpPr>
          <a:spLocks noChangeAspect="1" noChangeArrowheads="1"/>
        </xdr:cNvSpPr>
      </xdr:nvSpPr>
      <xdr:spPr bwMode="auto">
        <a:xfrm>
          <a:off x="1609725"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0" name="AutoShape 1">
          <a:extLst>
            <a:ext uri="{FF2B5EF4-FFF2-40B4-BE49-F238E27FC236}">
              <a16:creationId xmlns:a16="http://schemas.microsoft.com/office/drawing/2014/main" id="{DAA0C428-D4E2-4EAF-8BE3-5F371DDD2C66}"/>
            </a:ext>
          </a:extLst>
        </xdr:cNvPr>
        <xdr:cNvSpPr>
          <a:spLocks noChangeAspect="1" noChangeArrowheads="1"/>
        </xdr:cNvSpPr>
      </xdr:nvSpPr>
      <xdr:spPr bwMode="auto">
        <a:xfrm>
          <a:off x="1609725"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1" name="AutoShape 1">
          <a:extLst>
            <a:ext uri="{FF2B5EF4-FFF2-40B4-BE49-F238E27FC236}">
              <a16:creationId xmlns:a16="http://schemas.microsoft.com/office/drawing/2014/main" id="{AC47FEE6-BA03-476D-98F3-EA146B46175D}"/>
            </a:ext>
          </a:extLst>
        </xdr:cNvPr>
        <xdr:cNvSpPr>
          <a:spLocks noChangeAspect="1" noChangeArrowheads="1"/>
        </xdr:cNvSpPr>
      </xdr:nvSpPr>
      <xdr:spPr bwMode="auto">
        <a:xfrm>
          <a:off x="1609725"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2" name="AutoShape 1">
          <a:extLst>
            <a:ext uri="{FF2B5EF4-FFF2-40B4-BE49-F238E27FC236}">
              <a16:creationId xmlns:a16="http://schemas.microsoft.com/office/drawing/2014/main" id="{0F7D6F43-26E2-4176-AE09-CBEB13C0DDDB}"/>
            </a:ext>
          </a:extLst>
        </xdr:cNvPr>
        <xdr:cNvSpPr>
          <a:spLocks noChangeAspect="1" noChangeArrowheads="1"/>
        </xdr:cNvSpPr>
      </xdr:nvSpPr>
      <xdr:spPr bwMode="auto">
        <a:xfrm>
          <a:off x="1609725"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3" name="AutoShape 1">
          <a:extLst>
            <a:ext uri="{FF2B5EF4-FFF2-40B4-BE49-F238E27FC236}">
              <a16:creationId xmlns:a16="http://schemas.microsoft.com/office/drawing/2014/main" id="{8799772D-421D-4C46-9DD5-61A83BDB09EB}"/>
            </a:ext>
          </a:extLst>
        </xdr:cNvPr>
        <xdr:cNvSpPr>
          <a:spLocks noChangeAspect="1" noChangeArrowheads="1"/>
        </xdr:cNvSpPr>
      </xdr:nvSpPr>
      <xdr:spPr bwMode="auto">
        <a:xfrm>
          <a:off x="1609725"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4" name="AutoShape 1">
          <a:extLst>
            <a:ext uri="{FF2B5EF4-FFF2-40B4-BE49-F238E27FC236}">
              <a16:creationId xmlns:a16="http://schemas.microsoft.com/office/drawing/2014/main" id="{04F04D23-41A1-4C39-AF5C-90F0C7E577AE}"/>
            </a:ext>
          </a:extLst>
        </xdr:cNvPr>
        <xdr:cNvSpPr>
          <a:spLocks noChangeAspect="1" noChangeArrowheads="1"/>
        </xdr:cNvSpPr>
      </xdr:nvSpPr>
      <xdr:spPr bwMode="auto">
        <a:xfrm>
          <a:off x="1609725"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5" name="AutoShape 1">
          <a:extLst>
            <a:ext uri="{FF2B5EF4-FFF2-40B4-BE49-F238E27FC236}">
              <a16:creationId xmlns:a16="http://schemas.microsoft.com/office/drawing/2014/main" id="{DF1C176D-DE7F-4601-A286-1DCF992DC300}"/>
            </a:ext>
          </a:extLst>
        </xdr:cNvPr>
        <xdr:cNvSpPr>
          <a:spLocks noChangeAspect="1" noChangeArrowheads="1"/>
        </xdr:cNvSpPr>
      </xdr:nvSpPr>
      <xdr:spPr bwMode="auto">
        <a:xfrm>
          <a:off x="1609725"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6" name="AutoShape 1">
          <a:extLst>
            <a:ext uri="{FF2B5EF4-FFF2-40B4-BE49-F238E27FC236}">
              <a16:creationId xmlns:a16="http://schemas.microsoft.com/office/drawing/2014/main" id="{C4B364C7-C5FA-4BD1-B17B-DC8E8FAF009E}"/>
            </a:ext>
          </a:extLst>
        </xdr:cNvPr>
        <xdr:cNvSpPr>
          <a:spLocks noChangeAspect="1" noChangeArrowheads="1"/>
        </xdr:cNvSpPr>
      </xdr:nvSpPr>
      <xdr:spPr bwMode="auto">
        <a:xfrm>
          <a:off x="1609725"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7" name="AutoShape 1">
          <a:extLst>
            <a:ext uri="{FF2B5EF4-FFF2-40B4-BE49-F238E27FC236}">
              <a16:creationId xmlns:a16="http://schemas.microsoft.com/office/drawing/2014/main" id="{E60CECAB-2731-4185-B9E6-C034263D460D}"/>
            </a:ext>
          </a:extLst>
        </xdr:cNvPr>
        <xdr:cNvSpPr>
          <a:spLocks noChangeAspect="1" noChangeArrowheads="1"/>
        </xdr:cNvSpPr>
      </xdr:nvSpPr>
      <xdr:spPr bwMode="auto">
        <a:xfrm>
          <a:off x="1609725"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8" name="AutoShape 1">
          <a:extLst>
            <a:ext uri="{FF2B5EF4-FFF2-40B4-BE49-F238E27FC236}">
              <a16:creationId xmlns:a16="http://schemas.microsoft.com/office/drawing/2014/main" id="{401AB7B7-4DB7-4181-A330-65FB14EC92FE}"/>
            </a:ext>
          </a:extLst>
        </xdr:cNvPr>
        <xdr:cNvSpPr>
          <a:spLocks noChangeAspect="1" noChangeArrowheads="1"/>
        </xdr:cNvSpPr>
      </xdr:nvSpPr>
      <xdr:spPr bwMode="auto">
        <a:xfrm>
          <a:off x="1609725"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29" name="AutoShape 1">
          <a:extLst>
            <a:ext uri="{FF2B5EF4-FFF2-40B4-BE49-F238E27FC236}">
              <a16:creationId xmlns:a16="http://schemas.microsoft.com/office/drawing/2014/main" id="{1C3F700B-BD89-4E67-B91C-C5F3B4B3BB84}"/>
            </a:ext>
          </a:extLst>
        </xdr:cNvPr>
        <xdr:cNvSpPr>
          <a:spLocks noChangeAspect="1" noChangeArrowheads="1"/>
        </xdr:cNvSpPr>
      </xdr:nvSpPr>
      <xdr:spPr bwMode="auto">
        <a:xfrm>
          <a:off x="1609725"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0" name="AutoShape 1">
          <a:extLst>
            <a:ext uri="{FF2B5EF4-FFF2-40B4-BE49-F238E27FC236}">
              <a16:creationId xmlns:a16="http://schemas.microsoft.com/office/drawing/2014/main" id="{8EC68169-6BA2-42BE-8415-FB0DB7429ECA}"/>
            </a:ext>
          </a:extLst>
        </xdr:cNvPr>
        <xdr:cNvSpPr>
          <a:spLocks noChangeAspect="1" noChangeArrowheads="1"/>
        </xdr:cNvSpPr>
      </xdr:nvSpPr>
      <xdr:spPr bwMode="auto">
        <a:xfrm>
          <a:off x="1609725"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1" name="AutoShape 1">
          <a:extLst>
            <a:ext uri="{FF2B5EF4-FFF2-40B4-BE49-F238E27FC236}">
              <a16:creationId xmlns:a16="http://schemas.microsoft.com/office/drawing/2014/main" id="{822BAFB9-392B-481B-B00D-1C3DB4557D81}"/>
            </a:ext>
          </a:extLst>
        </xdr:cNvPr>
        <xdr:cNvSpPr>
          <a:spLocks noChangeAspect="1" noChangeArrowheads="1"/>
        </xdr:cNvSpPr>
      </xdr:nvSpPr>
      <xdr:spPr bwMode="auto">
        <a:xfrm>
          <a:off x="2819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2" name="AutoShape 1">
          <a:extLst>
            <a:ext uri="{FF2B5EF4-FFF2-40B4-BE49-F238E27FC236}">
              <a16:creationId xmlns:a16="http://schemas.microsoft.com/office/drawing/2014/main" id="{2CAC803E-0033-47C9-A8DB-D39A6C0E6E54}"/>
            </a:ext>
          </a:extLst>
        </xdr:cNvPr>
        <xdr:cNvSpPr>
          <a:spLocks noChangeAspect="1" noChangeArrowheads="1"/>
        </xdr:cNvSpPr>
      </xdr:nvSpPr>
      <xdr:spPr bwMode="auto">
        <a:xfrm>
          <a:off x="2819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3" name="AutoShape 1">
          <a:extLst>
            <a:ext uri="{FF2B5EF4-FFF2-40B4-BE49-F238E27FC236}">
              <a16:creationId xmlns:a16="http://schemas.microsoft.com/office/drawing/2014/main" id="{B704AA99-4507-4529-AFB4-5CDDCACF252D}"/>
            </a:ext>
          </a:extLst>
        </xdr:cNvPr>
        <xdr:cNvSpPr>
          <a:spLocks noChangeAspect="1" noChangeArrowheads="1"/>
        </xdr:cNvSpPr>
      </xdr:nvSpPr>
      <xdr:spPr bwMode="auto">
        <a:xfrm>
          <a:off x="2819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4" name="AutoShape 1">
          <a:extLst>
            <a:ext uri="{FF2B5EF4-FFF2-40B4-BE49-F238E27FC236}">
              <a16:creationId xmlns:a16="http://schemas.microsoft.com/office/drawing/2014/main" id="{7FC0C6AD-5D46-490F-95C1-3DB7C90C6FDE}"/>
            </a:ext>
          </a:extLst>
        </xdr:cNvPr>
        <xdr:cNvSpPr>
          <a:spLocks noChangeAspect="1" noChangeArrowheads="1"/>
        </xdr:cNvSpPr>
      </xdr:nvSpPr>
      <xdr:spPr bwMode="auto">
        <a:xfrm>
          <a:off x="2819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5" name="AutoShape 1">
          <a:extLst>
            <a:ext uri="{FF2B5EF4-FFF2-40B4-BE49-F238E27FC236}">
              <a16:creationId xmlns:a16="http://schemas.microsoft.com/office/drawing/2014/main" id="{BA3F19B3-DCD7-490E-A208-37A55A0D52A1}"/>
            </a:ext>
          </a:extLst>
        </xdr:cNvPr>
        <xdr:cNvSpPr>
          <a:spLocks noChangeAspect="1" noChangeArrowheads="1"/>
        </xdr:cNvSpPr>
      </xdr:nvSpPr>
      <xdr:spPr bwMode="auto">
        <a:xfrm>
          <a:off x="2819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 name="AutoShape 1">
          <a:extLst>
            <a:ext uri="{FF2B5EF4-FFF2-40B4-BE49-F238E27FC236}">
              <a16:creationId xmlns:a16="http://schemas.microsoft.com/office/drawing/2014/main" id="{FC61B7D1-CAC8-43EE-ABCC-50E459F2B1BB}"/>
            </a:ext>
          </a:extLst>
        </xdr:cNvPr>
        <xdr:cNvSpPr>
          <a:spLocks noChangeAspect="1" noChangeArrowheads="1"/>
        </xdr:cNvSpPr>
      </xdr:nvSpPr>
      <xdr:spPr bwMode="auto">
        <a:xfrm>
          <a:off x="2819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 name="AutoShape 1">
          <a:extLst>
            <a:ext uri="{FF2B5EF4-FFF2-40B4-BE49-F238E27FC236}">
              <a16:creationId xmlns:a16="http://schemas.microsoft.com/office/drawing/2014/main" id="{E25E0293-791B-463C-88B6-77B12F8E15AB}"/>
            </a:ext>
          </a:extLst>
        </xdr:cNvPr>
        <xdr:cNvSpPr>
          <a:spLocks noChangeAspect="1" noChangeArrowheads="1"/>
        </xdr:cNvSpPr>
      </xdr:nvSpPr>
      <xdr:spPr bwMode="auto">
        <a:xfrm>
          <a:off x="28194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8" name="AutoShape 1">
          <a:extLst>
            <a:ext uri="{FF2B5EF4-FFF2-40B4-BE49-F238E27FC236}">
              <a16:creationId xmlns:a16="http://schemas.microsoft.com/office/drawing/2014/main" id="{3AF0366C-EA01-477E-81DB-E30514C66EF7}"/>
            </a:ext>
          </a:extLst>
        </xdr:cNvPr>
        <xdr:cNvSpPr>
          <a:spLocks noChangeAspect="1" noChangeArrowheads="1"/>
        </xdr:cNvSpPr>
      </xdr:nvSpPr>
      <xdr:spPr bwMode="auto">
        <a:xfrm>
          <a:off x="28194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9" name="AutoShape 1">
          <a:extLst>
            <a:ext uri="{FF2B5EF4-FFF2-40B4-BE49-F238E27FC236}">
              <a16:creationId xmlns:a16="http://schemas.microsoft.com/office/drawing/2014/main" id="{3ADD66C9-9814-42CB-B5B1-6BA61477F9A5}"/>
            </a:ext>
          </a:extLst>
        </xdr:cNvPr>
        <xdr:cNvSpPr>
          <a:spLocks noChangeAspect="1" noChangeArrowheads="1"/>
        </xdr:cNvSpPr>
      </xdr:nvSpPr>
      <xdr:spPr bwMode="auto">
        <a:xfrm>
          <a:off x="28194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0" name="AutoShape 1">
          <a:extLst>
            <a:ext uri="{FF2B5EF4-FFF2-40B4-BE49-F238E27FC236}">
              <a16:creationId xmlns:a16="http://schemas.microsoft.com/office/drawing/2014/main" id="{577D9A35-AE8F-4CCD-BD70-A35250E20B66}"/>
            </a:ext>
          </a:extLst>
        </xdr:cNvPr>
        <xdr:cNvSpPr>
          <a:spLocks noChangeAspect="1" noChangeArrowheads="1"/>
        </xdr:cNvSpPr>
      </xdr:nvSpPr>
      <xdr:spPr bwMode="auto">
        <a:xfrm>
          <a:off x="28194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1" name="AutoShape 1">
          <a:extLst>
            <a:ext uri="{FF2B5EF4-FFF2-40B4-BE49-F238E27FC236}">
              <a16:creationId xmlns:a16="http://schemas.microsoft.com/office/drawing/2014/main" id="{4C83DC24-688C-42EB-A8ED-25E3764F76A7}"/>
            </a:ext>
          </a:extLst>
        </xdr:cNvPr>
        <xdr:cNvSpPr>
          <a:spLocks noChangeAspect="1" noChangeArrowheads="1"/>
        </xdr:cNvSpPr>
      </xdr:nvSpPr>
      <xdr:spPr bwMode="auto">
        <a:xfrm>
          <a:off x="28194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2" name="AutoShape 1">
          <a:extLst>
            <a:ext uri="{FF2B5EF4-FFF2-40B4-BE49-F238E27FC236}">
              <a16:creationId xmlns:a16="http://schemas.microsoft.com/office/drawing/2014/main" id="{6FDD95F7-8AAA-41FC-BAFE-BD2047424D8E}"/>
            </a:ext>
          </a:extLst>
        </xdr:cNvPr>
        <xdr:cNvSpPr>
          <a:spLocks noChangeAspect="1" noChangeArrowheads="1"/>
        </xdr:cNvSpPr>
      </xdr:nvSpPr>
      <xdr:spPr bwMode="auto">
        <a:xfrm>
          <a:off x="28194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3" name="AutoShape 1">
          <a:extLst>
            <a:ext uri="{FF2B5EF4-FFF2-40B4-BE49-F238E27FC236}">
              <a16:creationId xmlns:a16="http://schemas.microsoft.com/office/drawing/2014/main" id="{CEEBFAB3-D92B-4789-BCA1-5880E2E8A063}"/>
            </a:ext>
          </a:extLst>
        </xdr:cNvPr>
        <xdr:cNvSpPr>
          <a:spLocks noChangeAspect="1" noChangeArrowheads="1"/>
        </xdr:cNvSpPr>
      </xdr:nvSpPr>
      <xdr:spPr bwMode="auto">
        <a:xfrm>
          <a:off x="28194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4" name="AutoShape 1">
          <a:extLst>
            <a:ext uri="{FF2B5EF4-FFF2-40B4-BE49-F238E27FC236}">
              <a16:creationId xmlns:a16="http://schemas.microsoft.com/office/drawing/2014/main" id="{9CE9534A-6CDA-4FD8-BE9B-FEBB2E0504AA}"/>
            </a:ext>
          </a:extLst>
        </xdr:cNvPr>
        <xdr:cNvSpPr>
          <a:spLocks noChangeAspect="1" noChangeArrowheads="1"/>
        </xdr:cNvSpPr>
      </xdr:nvSpPr>
      <xdr:spPr bwMode="auto">
        <a:xfrm>
          <a:off x="28194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5" name="AutoShape 1">
          <a:extLst>
            <a:ext uri="{FF2B5EF4-FFF2-40B4-BE49-F238E27FC236}">
              <a16:creationId xmlns:a16="http://schemas.microsoft.com/office/drawing/2014/main" id="{9ED12D94-5568-4B73-B37D-C373D3248A01}"/>
            </a:ext>
          </a:extLst>
        </xdr:cNvPr>
        <xdr:cNvSpPr>
          <a:spLocks noChangeAspect="1" noChangeArrowheads="1"/>
        </xdr:cNvSpPr>
      </xdr:nvSpPr>
      <xdr:spPr bwMode="auto">
        <a:xfrm>
          <a:off x="28194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6" name="AutoShape 1">
          <a:extLst>
            <a:ext uri="{FF2B5EF4-FFF2-40B4-BE49-F238E27FC236}">
              <a16:creationId xmlns:a16="http://schemas.microsoft.com/office/drawing/2014/main" id="{1E8DD05A-AB46-49BA-A353-33EA78D3448E}"/>
            </a:ext>
          </a:extLst>
        </xdr:cNvPr>
        <xdr:cNvSpPr>
          <a:spLocks noChangeAspect="1" noChangeArrowheads="1"/>
        </xdr:cNvSpPr>
      </xdr:nvSpPr>
      <xdr:spPr bwMode="auto">
        <a:xfrm>
          <a:off x="28194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7" name="AutoShape 1">
          <a:extLst>
            <a:ext uri="{FF2B5EF4-FFF2-40B4-BE49-F238E27FC236}">
              <a16:creationId xmlns:a16="http://schemas.microsoft.com/office/drawing/2014/main" id="{FFE420B9-4DB1-437D-BC1C-CF3B76C3BFF5}"/>
            </a:ext>
          </a:extLst>
        </xdr:cNvPr>
        <xdr:cNvSpPr>
          <a:spLocks noChangeAspect="1" noChangeArrowheads="1"/>
        </xdr:cNvSpPr>
      </xdr:nvSpPr>
      <xdr:spPr bwMode="auto">
        <a:xfrm>
          <a:off x="28194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8" name="AutoShape 1">
          <a:extLst>
            <a:ext uri="{FF2B5EF4-FFF2-40B4-BE49-F238E27FC236}">
              <a16:creationId xmlns:a16="http://schemas.microsoft.com/office/drawing/2014/main" id="{318556C3-70A1-4E95-90B9-7E76B35DFF87}"/>
            </a:ext>
          </a:extLst>
        </xdr:cNvPr>
        <xdr:cNvSpPr>
          <a:spLocks noChangeAspect="1" noChangeArrowheads="1"/>
        </xdr:cNvSpPr>
      </xdr:nvSpPr>
      <xdr:spPr bwMode="auto">
        <a:xfrm>
          <a:off x="28194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49" name="AutoShape 1">
          <a:extLst>
            <a:ext uri="{FF2B5EF4-FFF2-40B4-BE49-F238E27FC236}">
              <a16:creationId xmlns:a16="http://schemas.microsoft.com/office/drawing/2014/main" id="{86AB9F1F-1D92-4652-9A31-46DFD7CE252E}"/>
            </a:ext>
          </a:extLst>
        </xdr:cNvPr>
        <xdr:cNvSpPr>
          <a:spLocks noChangeAspect="1" noChangeArrowheads="1"/>
        </xdr:cNvSpPr>
      </xdr:nvSpPr>
      <xdr:spPr bwMode="auto">
        <a:xfrm>
          <a:off x="28194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0" name="AutoShape 1">
          <a:extLst>
            <a:ext uri="{FF2B5EF4-FFF2-40B4-BE49-F238E27FC236}">
              <a16:creationId xmlns:a16="http://schemas.microsoft.com/office/drawing/2014/main" id="{99B03F06-9B9A-4AC4-8208-EF8C7500ADBC}"/>
            </a:ext>
          </a:extLst>
        </xdr:cNvPr>
        <xdr:cNvSpPr>
          <a:spLocks noChangeAspect="1" noChangeArrowheads="1"/>
        </xdr:cNvSpPr>
      </xdr:nvSpPr>
      <xdr:spPr bwMode="auto">
        <a:xfrm>
          <a:off x="28194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1" name="AutoShape 1">
          <a:extLst>
            <a:ext uri="{FF2B5EF4-FFF2-40B4-BE49-F238E27FC236}">
              <a16:creationId xmlns:a16="http://schemas.microsoft.com/office/drawing/2014/main" id="{F3E7FA47-DAE2-4794-9B09-5AA6364BBB72}"/>
            </a:ext>
          </a:extLst>
        </xdr:cNvPr>
        <xdr:cNvSpPr>
          <a:spLocks noChangeAspect="1" noChangeArrowheads="1"/>
        </xdr:cNvSpPr>
      </xdr:nvSpPr>
      <xdr:spPr bwMode="auto">
        <a:xfrm>
          <a:off x="28194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2" name="AutoShape 1">
          <a:extLst>
            <a:ext uri="{FF2B5EF4-FFF2-40B4-BE49-F238E27FC236}">
              <a16:creationId xmlns:a16="http://schemas.microsoft.com/office/drawing/2014/main" id="{32F51A51-54A9-4FE3-8295-5D69ABE0BE0A}"/>
            </a:ext>
          </a:extLst>
        </xdr:cNvPr>
        <xdr:cNvSpPr>
          <a:spLocks noChangeAspect="1" noChangeArrowheads="1"/>
        </xdr:cNvSpPr>
      </xdr:nvSpPr>
      <xdr:spPr bwMode="auto">
        <a:xfrm>
          <a:off x="28194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3" name="AutoShape 1">
          <a:extLst>
            <a:ext uri="{FF2B5EF4-FFF2-40B4-BE49-F238E27FC236}">
              <a16:creationId xmlns:a16="http://schemas.microsoft.com/office/drawing/2014/main" id="{8FB990C7-AA89-4A12-8898-9CFF3534C00B}"/>
            </a:ext>
          </a:extLst>
        </xdr:cNvPr>
        <xdr:cNvSpPr>
          <a:spLocks noChangeAspect="1" noChangeArrowheads="1"/>
        </xdr:cNvSpPr>
      </xdr:nvSpPr>
      <xdr:spPr bwMode="auto">
        <a:xfrm>
          <a:off x="28194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4" name="AutoShape 1">
          <a:extLst>
            <a:ext uri="{FF2B5EF4-FFF2-40B4-BE49-F238E27FC236}">
              <a16:creationId xmlns:a16="http://schemas.microsoft.com/office/drawing/2014/main" id="{E85D9530-BA35-49E1-93F2-2084B811E3C3}"/>
            </a:ext>
          </a:extLst>
        </xdr:cNvPr>
        <xdr:cNvSpPr>
          <a:spLocks noChangeAspect="1" noChangeArrowheads="1"/>
        </xdr:cNvSpPr>
      </xdr:nvSpPr>
      <xdr:spPr bwMode="auto">
        <a:xfrm>
          <a:off x="28194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5" name="AutoShape 1">
          <a:extLst>
            <a:ext uri="{FF2B5EF4-FFF2-40B4-BE49-F238E27FC236}">
              <a16:creationId xmlns:a16="http://schemas.microsoft.com/office/drawing/2014/main" id="{4398F4FF-FDF6-441C-9C71-56DC48F586B3}"/>
            </a:ext>
          </a:extLst>
        </xdr:cNvPr>
        <xdr:cNvSpPr>
          <a:spLocks noChangeAspect="1" noChangeArrowheads="1"/>
        </xdr:cNvSpPr>
      </xdr:nvSpPr>
      <xdr:spPr bwMode="auto">
        <a:xfrm>
          <a:off x="28194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6" name="AutoShape 1">
          <a:extLst>
            <a:ext uri="{FF2B5EF4-FFF2-40B4-BE49-F238E27FC236}">
              <a16:creationId xmlns:a16="http://schemas.microsoft.com/office/drawing/2014/main" id="{06426DED-51EC-45D0-8296-AEBB8510BA93}"/>
            </a:ext>
          </a:extLst>
        </xdr:cNvPr>
        <xdr:cNvSpPr>
          <a:spLocks noChangeAspect="1" noChangeArrowheads="1"/>
        </xdr:cNvSpPr>
      </xdr:nvSpPr>
      <xdr:spPr bwMode="auto">
        <a:xfrm>
          <a:off x="28194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7" name="AutoShape 1">
          <a:extLst>
            <a:ext uri="{FF2B5EF4-FFF2-40B4-BE49-F238E27FC236}">
              <a16:creationId xmlns:a16="http://schemas.microsoft.com/office/drawing/2014/main" id="{D37E3184-AAD1-4741-A955-1BD8DF421568}"/>
            </a:ext>
          </a:extLst>
        </xdr:cNvPr>
        <xdr:cNvSpPr>
          <a:spLocks noChangeAspect="1" noChangeArrowheads="1"/>
        </xdr:cNvSpPr>
      </xdr:nvSpPr>
      <xdr:spPr bwMode="auto">
        <a:xfrm>
          <a:off x="28194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8" name="AutoShape 1">
          <a:extLst>
            <a:ext uri="{FF2B5EF4-FFF2-40B4-BE49-F238E27FC236}">
              <a16:creationId xmlns:a16="http://schemas.microsoft.com/office/drawing/2014/main" id="{E39E57FA-8FC3-49ED-9717-F27919801EAB}"/>
            </a:ext>
          </a:extLst>
        </xdr:cNvPr>
        <xdr:cNvSpPr>
          <a:spLocks noChangeAspect="1" noChangeArrowheads="1"/>
        </xdr:cNvSpPr>
      </xdr:nvSpPr>
      <xdr:spPr bwMode="auto">
        <a:xfrm>
          <a:off x="28194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59" name="AutoShape 1">
          <a:extLst>
            <a:ext uri="{FF2B5EF4-FFF2-40B4-BE49-F238E27FC236}">
              <a16:creationId xmlns:a16="http://schemas.microsoft.com/office/drawing/2014/main" id="{D5EA2FE8-4A91-421A-8AF6-0F60696E0EA5}"/>
            </a:ext>
          </a:extLst>
        </xdr:cNvPr>
        <xdr:cNvSpPr>
          <a:spLocks noChangeAspect="1" noChangeArrowheads="1"/>
        </xdr:cNvSpPr>
      </xdr:nvSpPr>
      <xdr:spPr bwMode="auto">
        <a:xfrm>
          <a:off x="28194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0" name="AutoShape 1">
          <a:extLst>
            <a:ext uri="{FF2B5EF4-FFF2-40B4-BE49-F238E27FC236}">
              <a16:creationId xmlns:a16="http://schemas.microsoft.com/office/drawing/2014/main" id="{B6A33E71-3325-4B4D-A245-25A7B6F22DD2}"/>
            </a:ext>
          </a:extLst>
        </xdr:cNvPr>
        <xdr:cNvSpPr>
          <a:spLocks noChangeAspect="1" noChangeArrowheads="1"/>
        </xdr:cNvSpPr>
      </xdr:nvSpPr>
      <xdr:spPr bwMode="auto">
        <a:xfrm>
          <a:off x="3429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1" name="AutoShape 1">
          <a:extLst>
            <a:ext uri="{FF2B5EF4-FFF2-40B4-BE49-F238E27FC236}">
              <a16:creationId xmlns:a16="http://schemas.microsoft.com/office/drawing/2014/main" id="{FD87AABC-2E74-463C-BB15-768A089C8B0D}"/>
            </a:ext>
          </a:extLst>
        </xdr:cNvPr>
        <xdr:cNvSpPr>
          <a:spLocks noChangeAspect="1" noChangeArrowheads="1"/>
        </xdr:cNvSpPr>
      </xdr:nvSpPr>
      <xdr:spPr bwMode="auto">
        <a:xfrm>
          <a:off x="3429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2" name="AutoShape 1">
          <a:extLst>
            <a:ext uri="{FF2B5EF4-FFF2-40B4-BE49-F238E27FC236}">
              <a16:creationId xmlns:a16="http://schemas.microsoft.com/office/drawing/2014/main" id="{9918F0E3-0F29-4183-8B47-E002D89F772D}"/>
            </a:ext>
          </a:extLst>
        </xdr:cNvPr>
        <xdr:cNvSpPr>
          <a:spLocks noChangeAspect="1" noChangeArrowheads="1"/>
        </xdr:cNvSpPr>
      </xdr:nvSpPr>
      <xdr:spPr bwMode="auto">
        <a:xfrm>
          <a:off x="3429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3" name="AutoShape 1">
          <a:extLst>
            <a:ext uri="{FF2B5EF4-FFF2-40B4-BE49-F238E27FC236}">
              <a16:creationId xmlns:a16="http://schemas.microsoft.com/office/drawing/2014/main" id="{19B16C9B-8C5C-4E1F-8C39-484FECF9F4AF}"/>
            </a:ext>
          </a:extLst>
        </xdr:cNvPr>
        <xdr:cNvSpPr>
          <a:spLocks noChangeAspect="1" noChangeArrowheads="1"/>
        </xdr:cNvSpPr>
      </xdr:nvSpPr>
      <xdr:spPr bwMode="auto">
        <a:xfrm>
          <a:off x="3429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4" name="AutoShape 1">
          <a:extLst>
            <a:ext uri="{FF2B5EF4-FFF2-40B4-BE49-F238E27FC236}">
              <a16:creationId xmlns:a16="http://schemas.microsoft.com/office/drawing/2014/main" id="{32DEE96E-FF7E-4B99-B321-147B6837C181}"/>
            </a:ext>
          </a:extLst>
        </xdr:cNvPr>
        <xdr:cNvSpPr>
          <a:spLocks noChangeAspect="1" noChangeArrowheads="1"/>
        </xdr:cNvSpPr>
      </xdr:nvSpPr>
      <xdr:spPr bwMode="auto">
        <a:xfrm>
          <a:off x="3429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5" name="AutoShape 1">
          <a:extLst>
            <a:ext uri="{FF2B5EF4-FFF2-40B4-BE49-F238E27FC236}">
              <a16:creationId xmlns:a16="http://schemas.microsoft.com/office/drawing/2014/main" id="{FAB6A2F5-CC43-4234-8569-479B06187EE8}"/>
            </a:ext>
          </a:extLst>
        </xdr:cNvPr>
        <xdr:cNvSpPr>
          <a:spLocks noChangeAspect="1" noChangeArrowheads="1"/>
        </xdr:cNvSpPr>
      </xdr:nvSpPr>
      <xdr:spPr bwMode="auto">
        <a:xfrm>
          <a:off x="3429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6" name="AutoShape 1">
          <a:extLst>
            <a:ext uri="{FF2B5EF4-FFF2-40B4-BE49-F238E27FC236}">
              <a16:creationId xmlns:a16="http://schemas.microsoft.com/office/drawing/2014/main" id="{76EB2C70-E0BD-40BF-A388-1E0E2C0500EF}"/>
            </a:ext>
          </a:extLst>
        </xdr:cNvPr>
        <xdr:cNvSpPr>
          <a:spLocks noChangeAspect="1" noChangeArrowheads="1"/>
        </xdr:cNvSpPr>
      </xdr:nvSpPr>
      <xdr:spPr bwMode="auto">
        <a:xfrm>
          <a:off x="34290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7" name="AutoShape 1">
          <a:extLst>
            <a:ext uri="{FF2B5EF4-FFF2-40B4-BE49-F238E27FC236}">
              <a16:creationId xmlns:a16="http://schemas.microsoft.com/office/drawing/2014/main" id="{82AAE679-458C-402B-8E29-D486570B71D1}"/>
            </a:ext>
          </a:extLst>
        </xdr:cNvPr>
        <xdr:cNvSpPr>
          <a:spLocks noChangeAspect="1" noChangeArrowheads="1"/>
        </xdr:cNvSpPr>
      </xdr:nvSpPr>
      <xdr:spPr bwMode="auto">
        <a:xfrm>
          <a:off x="34290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8" name="AutoShape 1">
          <a:extLst>
            <a:ext uri="{FF2B5EF4-FFF2-40B4-BE49-F238E27FC236}">
              <a16:creationId xmlns:a16="http://schemas.microsoft.com/office/drawing/2014/main" id="{C2DDC5E4-FDF6-4D0E-8234-4CFC779FD88F}"/>
            </a:ext>
          </a:extLst>
        </xdr:cNvPr>
        <xdr:cNvSpPr>
          <a:spLocks noChangeAspect="1" noChangeArrowheads="1"/>
        </xdr:cNvSpPr>
      </xdr:nvSpPr>
      <xdr:spPr bwMode="auto">
        <a:xfrm>
          <a:off x="34290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9" name="AutoShape 1">
          <a:extLst>
            <a:ext uri="{FF2B5EF4-FFF2-40B4-BE49-F238E27FC236}">
              <a16:creationId xmlns:a16="http://schemas.microsoft.com/office/drawing/2014/main" id="{3E8A00C4-7BD8-4BEC-B862-AC3A10E74419}"/>
            </a:ext>
          </a:extLst>
        </xdr:cNvPr>
        <xdr:cNvSpPr>
          <a:spLocks noChangeAspect="1" noChangeArrowheads="1"/>
        </xdr:cNvSpPr>
      </xdr:nvSpPr>
      <xdr:spPr bwMode="auto">
        <a:xfrm>
          <a:off x="34290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 name="AutoShape 1">
          <a:extLst>
            <a:ext uri="{FF2B5EF4-FFF2-40B4-BE49-F238E27FC236}">
              <a16:creationId xmlns:a16="http://schemas.microsoft.com/office/drawing/2014/main" id="{0BE3839F-4965-4376-A9BE-F1A8BE411A9D}"/>
            </a:ext>
          </a:extLst>
        </xdr:cNvPr>
        <xdr:cNvSpPr>
          <a:spLocks noChangeAspect="1" noChangeArrowheads="1"/>
        </xdr:cNvSpPr>
      </xdr:nvSpPr>
      <xdr:spPr bwMode="auto">
        <a:xfrm>
          <a:off x="34290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1" name="AutoShape 1">
          <a:extLst>
            <a:ext uri="{FF2B5EF4-FFF2-40B4-BE49-F238E27FC236}">
              <a16:creationId xmlns:a16="http://schemas.microsoft.com/office/drawing/2014/main" id="{9A941C02-549C-4DE0-89CD-1A41C01A3AD7}"/>
            </a:ext>
          </a:extLst>
        </xdr:cNvPr>
        <xdr:cNvSpPr>
          <a:spLocks noChangeAspect="1" noChangeArrowheads="1"/>
        </xdr:cNvSpPr>
      </xdr:nvSpPr>
      <xdr:spPr bwMode="auto">
        <a:xfrm>
          <a:off x="34290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2" name="AutoShape 1">
          <a:extLst>
            <a:ext uri="{FF2B5EF4-FFF2-40B4-BE49-F238E27FC236}">
              <a16:creationId xmlns:a16="http://schemas.microsoft.com/office/drawing/2014/main" id="{96544416-43EC-447D-B651-5D800075FFB7}"/>
            </a:ext>
          </a:extLst>
        </xdr:cNvPr>
        <xdr:cNvSpPr>
          <a:spLocks noChangeAspect="1" noChangeArrowheads="1"/>
        </xdr:cNvSpPr>
      </xdr:nvSpPr>
      <xdr:spPr bwMode="auto">
        <a:xfrm>
          <a:off x="34290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3" name="AutoShape 1">
          <a:extLst>
            <a:ext uri="{FF2B5EF4-FFF2-40B4-BE49-F238E27FC236}">
              <a16:creationId xmlns:a16="http://schemas.microsoft.com/office/drawing/2014/main" id="{FBBF8552-C049-4C66-9D79-2A25A203235B}"/>
            </a:ext>
          </a:extLst>
        </xdr:cNvPr>
        <xdr:cNvSpPr>
          <a:spLocks noChangeAspect="1" noChangeArrowheads="1"/>
        </xdr:cNvSpPr>
      </xdr:nvSpPr>
      <xdr:spPr bwMode="auto">
        <a:xfrm>
          <a:off x="34290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4" name="AutoShape 1">
          <a:extLst>
            <a:ext uri="{FF2B5EF4-FFF2-40B4-BE49-F238E27FC236}">
              <a16:creationId xmlns:a16="http://schemas.microsoft.com/office/drawing/2014/main" id="{D6D0E706-17BA-4AB8-95CD-A7E9F73577A4}"/>
            </a:ext>
          </a:extLst>
        </xdr:cNvPr>
        <xdr:cNvSpPr>
          <a:spLocks noChangeAspect="1" noChangeArrowheads="1"/>
        </xdr:cNvSpPr>
      </xdr:nvSpPr>
      <xdr:spPr bwMode="auto">
        <a:xfrm>
          <a:off x="34290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5" name="AutoShape 1">
          <a:extLst>
            <a:ext uri="{FF2B5EF4-FFF2-40B4-BE49-F238E27FC236}">
              <a16:creationId xmlns:a16="http://schemas.microsoft.com/office/drawing/2014/main" id="{47F160B7-904C-4598-935E-25FBD277F340}"/>
            </a:ext>
          </a:extLst>
        </xdr:cNvPr>
        <xdr:cNvSpPr>
          <a:spLocks noChangeAspect="1" noChangeArrowheads="1"/>
        </xdr:cNvSpPr>
      </xdr:nvSpPr>
      <xdr:spPr bwMode="auto">
        <a:xfrm>
          <a:off x="34290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6" name="AutoShape 1">
          <a:extLst>
            <a:ext uri="{FF2B5EF4-FFF2-40B4-BE49-F238E27FC236}">
              <a16:creationId xmlns:a16="http://schemas.microsoft.com/office/drawing/2014/main" id="{2C9AB541-BE24-4178-9C11-A6D6DED139A8}"/>
            </a:ext>
          </a:extLst>
        </xdr:cNvPr>
        <xdr:cNvSpPr>
          <a:spLocks noChangeAspect="1" noChangeArrowheads="1"/>
        </xdr:cNvSpPr>
      </xdr:nvSpPr>
      <xdr:spPr bwMode="auto">
        <a:xfrm>
          <a:off x="34290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7" name="AutoShape 1">
          <a:extLst>
            <a:ext uri="{FF2B5EF4-FFF2-40B4-BE49-F238E27FC236}">
              <a16:creationId xmlns:a16="http://schemas.microsoft.com/office/drawing/2014/main" id="{4569E677-D320-4E49-87F1-6B1641503E6C}"/>
            </a:ext>
          </a:extLst>
        </xdr:cNvPr>
        <xdr:cNvSpPr>
          <a:spLocks noChangeAspect="1" noChangeArrowheads="1"/>
        </xdr:cNvSpPr>
      </xdr:nvSpPr>
      <xdr:spPr bwMode="auto">
        <a:xfrm>
          <a:off x="34290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8" name="AutoShape 1">
          <a:extLst>
            <a:ext uri="{FF2B5EF4-FFF2-40B4-BE49-F238E27FC236}">
              <a16:creationId xmlns:a16="http://schemas.microsoft.com/office/drawing/2014/main" id="{B95DE810-C72B-4FA5-AF68-0C2055FCE480}"/>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9" name="AutoShape 1">
          <a:extLst>
            <a:ext uri="{FF2B5EF4-FFF2-40B4-BE49-F238E27FC236}">
              <a16:creationId xmlns:a16="http://schemas.microsoft.com/office/drawing/2014/main" id="{E2E4C451-B493-4D7C-9039-8FBBC000ECE1}"/>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0" name="AutoShape 1">
          <a:extLst>
            <a:ext uri="{FF2B5EF4-FFF2-40B4-BE49-F238E27FC236}">
              <a16:creationId xmlns:a16="http://schemas.microsoft.com/office/drawing/2014/main" id="{5EF2EFFF-5D43-4172-A577-6A30CF8BAF12}"/>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1" name="AutoShape 1">
          <a:extLst>
            <a:ext uri="{FF2B5EF4-FFF2-40B4-BE49-F238E27FC236}">
              <a16:creationId xmlns:a16="http://schemas.microsoft.com/office/drawing/2014/main" id="{AC05E32D-2CF5-4485-8A71-B22AD94D3647}"/>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2" name="AutoShape 1">
          <a:extLst>
            <a:ext uri="{FF2B5EF4-FFF2-40B4-BE49-F238E27FC236}">
              <a16:creationId xmlns:a16="http://schemas.microsoft.com/office/drawing/2014/main" id="{0F60B2E2-D4AE-4F0B-BE0C-9E051C290C6D}"/>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3" name="AutoShape 1">
          <a:extLst>
            <a:ext uri="{FF2B5EF4-FFF2-40B4-BE49-F238E27FC236}">
              <a16:creationId xmlns:a16="http://schemas.microsoft.com/office/drawing/2014/main" id="{34122D3D-834E-4C5D-895B-0AA345E7E9FA}"/>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4" name="AutoShape 1">
          <a:extLst>
            <a:ext uri="{FF2B5EF4-FFF2-40B4-BE49-F238E27FC236}">
              <a16:creationId xmlns:a16="http://schemas.microsoft.com/office/drawing/2014/main" id="{589C85E9-292C-4D97-B431-0838CB3A841B}"/>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5" name="AutoShape 1">
          <a:extLst>
            <a:ext uri="{FF2B5EF4-FFF2-40B4-BE49-F238E27FC236}">
              <a16:creationId xmlns:a16="http://schemas.microsoft.com/office/drawing/2014/main" id="{5ACF8FF3-20E3-485A-966D-194C53AA4804}"/>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6" name="AutoShape 1">
          <a:extLst>
            <a:ext uri="{FF2B5EF4-FFF2-40B4-BE49-F238E27FC236}">
              <a16:creationId xmlns:a16="http://schemas.microsoft.com/office/drawing/2014/main" id="{91ECBBE7-5EFF-41DC-910D-F6F6D7B4015B}"/>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7" name="AutoShape 1">
          <a:extLst>
            <a:ext uri="{FF2B5EF4-FFF2-40B4-BE49-F238E27FC236}">
              <a16:creationId xmlns:a16="http://schemas.microsoft.com/office/drawing/2014/main" id="{2B67E1CD-93BB-449B-BC7C-EF303A392602}"/>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8" name="AutoShape 1">
          <a:extLst>
            <a:ext uri="{FF2B5EF4-FFF2-40B4-BE49-F238E27FC236}">
              <a16:creationId xmlns:a16="http://schemas.microsoft.com/office/drawing/2014/main" id="{828CC697-AD6C-49F9-9579-F11F93335E92}"/>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89" name="AutoShape 1">
          <a:extLst>
            <a:ext uri="{FF2B5EF4-FFF2-40B4-BE49-F238E27FC236}">
              <a16:creationId xmlns:a16="http://schemas.microsoft.com/office/drawing/2014/main" id="{F9A529FB-981B-42BD-8D1E-23A7FFB80B43}"/>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90" name="AutoShape 1">
          <a:extLst>
            <a:ext uri="{FF2B5EF4-FFF2-40B4-BE49-F238E27FC236}">
              <a16:creationId xmlns:a16="http://schemas.microsoft.com/office/drawing/2014/main" id="{1B9C5C39-5BA8-428E-9943-5FA4C2556AB4}"/>
            </a:ext>
          </a:extLst>
        </xdr:cNvPr>
        <xdr:cNvSpPr>
          <a:spLocks noChangeAspect="1" noChangeArrowheads="1"/>
        </xdr:cNvSpPr>
      </xdr:nvSpPr>
      <xdr:spPr bwMode="auto">
        <a:xfrm>
          <a:off x="34290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91" name="AutoShape 1">
          <a:extLst>
            <a:ext uri="{FF2B5EF4-FFF2-40B4-BE49-F238E27FC236}">
              <a16:creationId xmlns:a16="http://schemas.microsoft.com/office/drawing/2014/main" id="{F782734A-96C3-49E1-A13E-0898B67AB4BC}"/>
            </a:ext>
          </a:extLst>
        </xdr:cNvPr>
        <xdr:cNvSpPr>
          <a:spLocks noChangeAspect="1" noChangeArrowheads="1"/>
        </xdr:cNvSpPr>
      </xdr:nvSpPr>
      <xdr:spPr bwMode="auto">
        <a:xfrm>
          <a:off x="34290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2" name="AutoShape 1">
          <a:extLst>
            <a:ext uri="{FF2B5EF4-FFF2-40B4-BE49-F238E27FC236}">
              <a16:creationId xmlns:a16="http://schemas.microsoft.com/office/drawing/2014/main" id="{BD28BFD0-81F3-4F79-9040-3C06F166F752}"/>
            </a:ext>
          </a:extLst>
        </xdr:cNvPr>
        <xdr:cNvSpPr>
          <a:spLocks noChangeAspect="1" noChangeArrowheads="1"/>
        </xdr:cNvSpPr>
      </xdr:nvSpPr>
      <xdr:spPr bwMode="auto">
        <a:xfrm>
          <a:off x="4038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3" name="AutoShape 1">
          <a:extLst>
            <a:ext uri="{FF2B5EF4-FFF2-40B4-BE49-F238E27FC236}">
              <a16:creationId xmlns:a16="http://schemas.microsoft.com/office/drawing/2014/main" id="{35DF160F-7134-4500-84D6-44CCA498D3A9}"/>
            </a:ext>
          </a:extLst>
        </xdr:cNvPr>
        <xdr:cNvSpPr>
          <a:spLocks noChangeAspect="1" noChangeArrowheads="1"/>
        </xdr:cNvSpPr>
      </xdr:nvSpPr>
      <xdr:spPr bwMode="auto">
        <a:xfrm>
          <a:off x="4038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4" name="AutoShape 1">
          <a:extLst>
            <a:ext uri="{FF2B5EF4-FFF2-40B4-BE49-F238E27FC236}">
              <a16:creationId xmlns:a16="http://schemas.microsoft.com/office/drawing/2014/main" id="{FE281958-A1DB-4E36-A63B-EB038819AB75}"/>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5" name="AutoShape 1">
          <a:extLst>
            <a:ext uri="{FF2B5EF4-FFF2-40B4-BE49-F238E27FC236}">
              <a16:creationId xmlns:a16="http://schemas.microsoft.com/office/drawing/2014/main" id="{7DE7B77B-D8BE-43DA-B538-2418D158D21B}"/>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6" name="AutoShape 1">
          <a:extLst>
            <a:ext uri="{FF2B5EF4-FFF2-40B4-BE49-F238E27FC236}">
              <a16:creationId xmlns:a16="http://schemas.microsoft.com/office/drawing/2014/main" id="{6524FCB4-9945-4FDA-BDE9-45ABA0C62EEF}"/>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7" name="AutoShape 1">
          <a:extLst>
            <a:ext uri="{FF2B5EF4-FFF2-40B4-BE49-F238E27FC236}">
              <a16:creationId xmlns:a16="http://schemas.microsoft.com/office/drawing/2014/main" id="{A0C9CFF6-4A6C-495E-9CD6-2709A18655F0}"/>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8" name="AutoShape 1">
          <a:extLst>
            <a:ext uri="{FF2B5EF4-FFF2-40B4-BE49-F238E27FC236}">
              <a16:creationId xmlns:a16="http://schemas.microsoft.com/office/drawing/2014/main" id="{B6F687CB-F297-452A-8F8C-23ADF06A7BB4}"/>
            </a:ext>
          </a:extLst>
        </xdr:cNvPr>
        <xdr:cNvSpPr>
          <a:spLocks noChangeAspect="1" noChangeArrowheads="1"/>
        </xdr:cNvSpPr>
      </xdr:nvSpPr>
      <xdr:spPr bwMode="auto">
        <a:xfrm>
          <a:off x="40386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99" name="AutoShape 1">
          <a:extLst>
            <a:ext uri="{FF2B5EF4-FFF2-40B4-BE49-F238E27FC236}">
              <a16:creationId xmlns:a16="http://schemas.microsoft.com/office/drawing/2014/main" id="{1D70CC4C-7D2D-4044-B67B-A4A39BB919D0}"/>
            </a:ext>
          </a:extLst>
        </xdr:cNvPr>
        <xdr:cNvSpPr>
          <a:spLocks noChangeAspect="1" noChangeArrowheads="1"/>
        </xdr:cNvSpPr>
      </xdr:nvSpPr>
      <xdr:spPr bwMode="auto">
        <a:xfrm>
          <a:off x="40386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0" name="AutoShape 1">
          <a:extLst>
            <a:ext uri="{FF2B5EF4-FFF2-40B4-BE49-F238E27FC236}">
              <a16:creationId xmlns:a16="http://schemas.microsoft.com/office/drawing/2014/main" id="{F053501A-6C12-4B8D-9AF4-CA0531F46543}"/>
            </a:ext>
          </a:extLst>
        </xdr:cNvPr>
        <xdr:cNvSpPr>
          <a:spLocks noChangeAspect="1" noChangeArrowheads="1"/>
        </xdr:cNvSpPr>
      </xdr:nvSpPr>
      <xdr:spPr bwMode="auto">
        <a:xfrm>
          <a:off x="40386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1" name="AutoShape 1">
          <a:extLst>
            <a:ext uri="{FF2B5EF4-FFF2-40B4-BE49-F238E27FC236}">
              <a16:creationId xmlns:a16="http://schemas.microsoft.com/office/drawing/2014/main" id="{3B65ABC5-DE46-49ED-83C0-58015C87282C}"/>
            </a:ext>
          </a:extLst>
        </xdr:cNvPr>
        <xdr:cNvSpPr>
          <a:spLocks noChangeAspect="1" noChangeArrowheads="1"/>
        </xdr:cNvSpPr>
      </xdr:nvSpPr>
      <xdr:spPr bwMode="auto">
        <a:xfrm>
          <a:off x="40386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2" name="AutoShape 1">
          <a:extLst>
            <a:ext uri="{FF2B5EF4-FFF2-40B4-BE49-F238E27FC236}">
              <a16:creationId xmlns:a16="http://schemas.microsoft.com/office/drawing/2014/main" id="{B9D90269-7908-4C59-A906-6B2DCFD6BAEA}"/>
            </a:ext>
          </a:extLst>
        </xdr:cNvPr>
        <xdr:cNvSpPr>
          <a:spLocks noChangeAspect="1" noChangeArrowheads="1"/>
        </xdr:cNvSpPr>
      </xdr:nvSpPr>
      <xdr:spPr bwMode="auto">
        <a:xfrm>
          <a:off x="40386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3" name="AutoShape 1">
          <a:extLst>
            <a:ext uri="{FF2B5EF4-FFF2-40B4-BE49-F238E27FC236}">
              <a16:creationId xmlns:a16="http://schemas.microsoft.com/office/drawing/2014/main" id="{48B5D1B8-E053-4CC3-9684-AD98F0D13B7C}"/>
            </a:ext>
          </a:extLst>
        </xdr:cNvPr>
        <xdr:cNvSpPr>
          <a:spLocks noChangeAspect="1" noChangeArrowheads="1"/>
        </xdr:cNvSpPr>
      </xdr:nvSpPr>
      <xdr:spPr bwMode="auto">
        <a:xfrm>
          <a:off x="40386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4" name="AutoShape 1">
          <a:extLst>
            <a:ext uri="{FF2B5EF4-FFF2-40B4-BE49-F238E27FC236}">
              <a16:creationId xmlns:a16="http://schemas.microsoft.com/office/drawing/2014/main" id="{9EFC3CD2-4D6A-4D27-8727-79966623F12E}"/>
            </a:ext>
          </a:extLst>
        </xdr:cNvPr>
        <xdr:cNvSpPr>
          <a:spLocks noChangeAspect="1" noChangeArrowheads="1"/>
        </xdr:cNvSpPr>
      </xdr:nvSpPr>
      <xdr:spPr bwMode="auto">
        <a:xfrm>
          <a:off x="40386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5" name="AutoShape 1">
          <a:extLst>
            <a:ext uri="{FF2B5EF4-FFF2-40B4-BE49-F238E27FC236}">
              <a16:creationId xmlns:a16="http://schemas.microsoft.com/office/drawing/2014/main" id="{6959617B-7F2E-4A0A-BBE5-D79B4F502C15}"/>
            </a:ext>
          </a:extLst>
        </xdr:cNvPr>
        <xdr:cNvSpPr>
          <a:spLocks noChangeAspect="1" noChangeArrowheads="1"/>
        </xdr:cNvSpPr>
      </xdr:nvSpPr>
      <xdr:spPr bwMode="auto">
        <a:xfrm>
          <a:off x="40386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6" name="AutoShape 1">
          <a:extLst>
            <a:ext uri="{FF2B5EF4-FFF2-40B4-BE49-F238E27FC236}">
              <a16:creationId xmlns:a16="http://schemas.microsoft.com/office/drawing/2014/main" id="{14A9B265-F55C-4BD9-9C03-0EEE10950F29}"/>
            </a:ext>
          </a:extLst>
        </xdr:cNvPr>
        <xdr:cNvSpPr>
          <a:spLocks noChangeAspect="1" noChangeArrowheads="1"/>
        </xdr:cNvSpPr>
      </xdr:nvSpPr>
      <xdr:spPr bwMode="auto">
        <a:xfrm>
          <a:off x="40386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7" name="AutoShape 1">
          <a:extLst>
            <a:ext uri="{FF2B5EF4-FFF2-40B4-BE49-F238E27FC236}">
              <a16:creationId xmlns:a16="http://schemas.microsoft.com/office/drawing/2014/main" id="{E34AA0B9-3954-4E86-AAB9-BE13957D10F2}"/>
            </a:ext>
          </a:extLst>
        </xdr:cNvPr>
        <xdr:cNvSpPr>
          <a:spLocks noChangeAspect="1" noChangeArrowheads="1"/>
        </xdr:cNvSpPr>
      </xdr:nvSpPr>
      <xdr:spPr bwMode="auto">
        <a:xfrm>
          <a:off x="40386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8" name="AutoShape 1">
          <a:extLst>
            <a:ext uri="{FF2B5EF4-FFF2-40B4-BE49-F238E27FC236}">
              <a16:creationId xmlns:a16="http://schemas.microsoft.com/office/drawing/2014/main" id="{5A877DF2-E9FC-4481-A708-B28A0D93281A}"/>
            </a:ext>
          </a:extLst>
        </xdr:cNvPr>
        <xdr:cNvSpPr>
          <a:spLocks noChangeAspect="1" noChangeArrowheads="1"/>
        </xdr:cNvSpPr>
      </xdr:nvSpPr>
      <xdr:spPr bwMode="auto">
        <a:xfrm>
          <a:off x="40386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09" name="AutoShape 1">
          <a:extLst>
            <a:ext uri="{FF2B5EF4-FFF2-40B4-BE49-F238E27FC236}">
              <a16:creationId xmlns:a16="http://schemas.microsoft.com/office/drawing/2014/main" id="{CDE1EF8C-A906-42FE-B15D-7B469017A879}"/>
            </a:ext>
          </a:extLst>
        </xdr:cNvPr>
        <xdr:cNvSpPr>
          <a:spLocks noChangeAspect="1" noChangeArrowheads="1"/>
        </xdr:cNvSpPr>
      </xdr:nvSpPr>
      <xdr:spPr bwMode="auto">
        <a:xfrm>
          <a:off x="40386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0" name="AutoShape 1">
          <a:extLst>
            <a:ext uri="{FF2B5EF4-FFF2-40B4-BE49-F238E27FC236}">
              <a16:creationId xmlns:a16="http://schemas.microsoft.com/office/drawing/2014/main" id="{EA3FA2FD-EC5D-4461-8C55-8AD680A2BAD7}"/>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1" name="AutoShape 1">
          <a:extLst>
            <a:ext uri="{FF2B5EF4-FFF2-40B4-BE49-F238E27FC236}">
              <a16:creationId xmlns:a16="http://schemas.microsoft.com/office/drawing/2014/main" id="{869DC590-89A1-41C1-8053-D753B2FE5E51}"/>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2" name="AutoShape 1">
          <a:extLst>
            <a:ext uri="{FF2B5EF4-FFF2-40B4-BE49-F238E27FC236}">
              <a16:creationId xmlns:a16="http://schemas.microsoft.com/office/drawing/2014/main" id="{0F6D8260-9823-41C0-BD36-8B8A0D57BBE3}"/>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3" name="AutoShape 1">
          <a:extLst>
            <a:ext uri="{FF2B5EF4-FFF2-40B4-BE49-F238E27FC236}">
              <a16:creationId xmlns:a16="http://schemas.microsoft.com/office/drawing/2014/main" id="{3E9701B6-9515-440F-9DB3-FC15F6CA9CA8}"/>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4" name="AutoShape 1">
          <a:extLst>
            <a:ext uri="{FF2B5EF4-FFF2-40B4-BE49-F238E27FC236}">
              <a16:creationId xmlns:a16="http://schemas.microsoft.com/office/drawing/2014/main" id="{B1FD03CB-5C6D-4E39-A59F-E47518CC8529}"/>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5" name="AutoShape 1">
          <a:extLst>
            <a:ext uri="{FF2B5EF4-FFF2-40B4-BE49-F238E27FC236}">
              <a16:creationId xmlns:a16="http://schemas.microsoft.com/office/drawing/2014/main" id="{075B672B-37A5-49DF-910C-517A7D98BE85}"/>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6" name="AutoShape 1">
          <a:extLst>
            <a:ext uri="{FF2B5EF4-FFF2-40B4-BE49-F238E27FC236}">
              <a16:creationId xmlns:a16="http://schemas.microsoft.com/office/drawing/2014/main" id="{6131E01E-424D-498A-9C49-0DA2340C4025}"/>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7" name="AutoShape 1">
          <a:extLst>
            <a:ext uri="{FF2B5EF4-FFF2-40B4-BE49-F238E27FC236}">
              <a16:creationId xmlns:a16="http://schemas.microsoft.com/office/drawing/2014/main" id="{D698BD80-8155-4ACD-B8A2-6454E9FBE0FB}"/>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8" name="AutoShape 1">
          <a:extLst>
            <a:ext uri="{FF2B5EF4-FFF2-40B4-BE49-F238E27FC236}">
              <a16:creationId xmlns:a16="http://schemas.microsoft.com/office/drawing/2014/main" id="{EA0F0700-A66C-4F02-983F-DE6D90A20547}"/>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19" name="AutoShape 1">
          <a:extLst>
            <a:ext uri="{FF2B5EF4-FFF2-40B4-BE49-F238E27FC236}">
              <a16:creationId xmlns:a16="http://schemas.microsoft.com/office/drawing/2014/main" id="{73ACEDCE-3148-4504-9599-797DB599E5E4}"/>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0" name="AutoShape 1">
          <a:extLst>
            <a:ext uri="{FF2B5EF4-FFF2-40B4-BE49-F238E27FC236}">
              <a16:creationId xmlns:a16="http://schemas.microsoft.com/office/drawing/2014/main" id="{C3B9B766-F41A-4FBF-BCB9-92CC89F4E565}"/>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1" name="AutoShape 1">
          <a:extLst>
            <a:ext uri="{FF2B5EF4-FFF2-40B4-BE49-F238E27FC236}">
              <a16:creationId xmlns:a16="http://schemas.microsoft.com/office/drawing/2014/main" id="{D4362ACA-8074-4269-9FDD-11CC823DBFE1}"/>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2" name="AutoShape 1">
          <a:extLst>
            <a:ext uri="{FF2B5EF4-FFF2-40B4-BE49-F238E27FC236}">
              <a16:creationId xmlns:a16="http://schemas.microsoft.com/office/drawing/2014/main" id="{F044C60A-3429-4C71-9EE6-91655566029E}"/>
            </a:ext>
          </a:extLst>
        </xdr:cNvPr>
        <xdr:cNvSpPr>
          <a:spLocks noChangeAspect="1" noChangeArrowheads="1"/>
        </xdr:cNvSpPr>
      </xdr:nvSpPr>
      <xdr:spPr bwMode="auto">
        <a:xfrm>
          <a:off x="40386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3" name="AutoShape 1">
          <a:extLst>
            <a:ext uri="{FF2B5EF4-FFF2-40B4-BE49-F238E27FC236}">
              <a16:creationId xmlns:a16="http://schemas.microsoft.com/office/drawing/2014/main" id="{B7466FDD-0405-4F6D-AD65-1CD739DBF91C}"/>
            </a:ext>
          </a:extLst>
        </xdr:cNvPr>
        <xdr:cNvSpPr>
          <a:spLocks noChangeAspect="1" noChangeArrowheads="1"/>
        </xdr:cNvSpPr>
      </xdr:nvSpPr>
      <xdr:spPr bwMode="auto">
        <a:xfrm>
          <a:off x="40386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4" name="AutoShape 1">
          <a:extLst>
            <a:ext uri="{FF2B5EF4-FFF2-40B4-BE49-F238E27FC236}">
              <a16:creationId xmlns:a16="http://schemas.microsoft.com/office/drawing/2014/main" id="{8788BD20-D915-414A-BB3B-E5CB8428ED7D}"/>
            </a:ext>
          </a:extLst>
        </xdr:cNvPr>
        <xdr:cNvSpPr>
          <a:spLocks noChangeAspect="1" noChangeArrowheads="1"/>
        </xdr:cNvSpPr>
      </xdr:nvSpPr>
      <xdr:spPr bwMode="auto">
        <a:xfrm>
          <a:off x="4038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5" name="AutoShape 1">
          <a:extLst>
            <a:ext uri="{FF2B5EF4-FFF2-40B4-BE49-F238E27FC236}">
              <a16:creationId xmlns:a16="http://schemas.microsoft.com/office/drawing/2014/main" id="{EBCCCD26-DF81-4834-B42F-9E599C8646A2}"/>
            </a:ext>
          </a:extLst>
        </xdr:cNvPr>
        <xdr:cNvSpPr>
          <a:spLocks noChangeAspect="1" noChangeArrowheads="1"/>
        </xdr:cNvSpPr>
      </xdr:nvSpPr>
      <xdr:spPr bwMode="auto">
        <a:xfrm>
          <a:off x="4038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6" name="AutoShape 1">
          <a:extLst>
            <a:ext uri="{FF2B5EF4-FFF2-40B4-BE49-F238E27FC236}">
              <a16:creationId xmlns:a16="http://schemas.microsoft.com/office/drawing/2014/main" id="{C36F34E5-0E2A-4992-965D-169E9B85A9E7}"/>
            </a:ext>
          </a:extLst>
        </xdr:cNvPr>
        <xdr:cNvSpPr>
          <a:spLocks noChangeAspect="1" noChangeArrowheads="1"/>
        </xdr:cNvSpPr>
      </xdr:nvSpPr>
      <xdr:spPr bwMode="auto">
        <a:xfrm>
          <a:off x="4038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7" name="AutoShape 1">
          <a:extLst>
            <a:ext uri="{FF2B5EF4-FFF2-40B4-BE49-F238E27FC236}">
              <a16:creationId xmlns:a16="http://schemas.microsoft.com/office/drawing/2014/main" id="{D225D266-A229-4164-B864-FBE02FA2BC0F}"/>
            </a:ext>
          </a:extLst>
        </xdr:cNvPr>
        <xdr:cNvSpPr>
          <a:spLocks noChangeAspect="1" noChangeArrowheads="1"/>
        </xdr:cNvSpPr>
      </xdr:nvSpPr>
      <xdr:spPr bwMode="auto">
        <a:xfrm>
          <a:off x="4038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8" name="AutoShape 1">
          <a:extLst>
            <a:ext uri="{FF2B5EF4-FFF2-40B4-BE49-F238E27FC236}">
              <a16:creationId xmlns:a16="http://schemas.microsoft.com/office/drawing/2014/main" id="{644E42AF-7112-4C99-A0FE-ED9E5FBEB236}"/>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29" name="AutoShape 1">
          <a:extLst>
            <a:ext uri="{FF2B5EF4-FFF2-40B4-BE49-F238E27FC236}">
              <a16:creationId xmlns:a16="http://schemas.microsoft.com/office/drawing/2014/main" id="{43C088FC-7A55-4E57-A8EF-21279A0FFB1A}"/>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30" name="AutoShape 1">
          <a:extLst>
            <a:ext uri="{FF2B5EF4-FFF2-40B4-BE49-F238E27FC236}">
              <a16:creationId xmlns:a16="http://schemas.microsoft.com/office/drawing/2014/main" id="{11C621A5-E9C2-444D-8737-0EF1FEDB35A1}"/>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131" name="AutoShape 1">
          <a:extLst>
            <a:ext uri="{FF2B5EF4-FFF2-40B4-BE49-F238E27FC236}">
              <a16:creationId xmlns:a16="http://schemas.microsoft.com/office/drawing/2014/main" id="{7E2519A6-E9C0-4ABB-8F45-589AE4C98374}"/>
            </a:ext>
          </a:extLst>
        </xdr:cNvPr>
        <xdr:cNvSpPr>
          <a:spLocks noChangeAspect="1" noChangeArrowheads="1"/>
        </xdr:cNvSpPr>
      </xdr:nvSpPr>
      <xdr:spPr bwMode="auto">
        <a:xfrm>
          <a:off x="4038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2" name="AutoShape 1">
          <a:extLst>
            <a:ext uri="{FF2B5EF4-FFF2-40B4-BE49-F238E27FC236}">
              <a16:creationId xmlns:a16="http://schemas.microsoft.com/office/drawing/2014/main" id="{FE4CC5EE-3DFD-4B91-B41C-708161066309}"/>
            </a:ext>
          </a:extLst>
        </xdr:cNvPr>
        <xdr:cNvSpPr>
          <a:spLocks noChangeAspect="1" noChangeArrowheads="1"/>
        </xdr:cNvSpPr>
      </xdr:nvSpPr>
      <xdr:spPr bwMode="auto">
        <a:xfrm>
          <a:off x="4648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3" name="AutoShape 1">
          <a:extLst>
            <a:ext uri="{FF2B5EF4-FFF2-40B4-BE49-F238E27FC236}">
              <a16:creationId xmlns:a16="http://schemas.microsoft.com/office/drawing/2014/main" id="{3AA1430E-A968-44A3-9698-8CA3B71B1D89}"/>
            </a:ext>
          </a:extLst>
        </xdr:cNvPr>
        <xdr:cNvSpPr>
          <a:spLocks noChangeAspect="1" noChangeArrowheads="1"/>
        </xdr:cNvSpPr>
      </xdr:nvSpPr>
      <xdr:spPr bwMode="auto">
        <a:xfrm>
          <a:off x="4648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4" name="AutoShape 1">
          <a:extLst>
            <a:ext uri="{FF2B5EF4-FFF2-40B4-BE49-F238E27FC236}">
              <a16:creationId xmlns:a16="http://schemas.microsoft.com/office/drawing/2014/main" id="{2D139E0C-80D3-4919-B954-275D668BC7B1}"/>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5" name="AutoShape 1">
          <a:extLst>
            <a:ext uri="{FF2B5EF4-FFF2-40B4-BE49-F238E27FC236}">
              <a16:creationId xmlns:a16="http://schemas.microsoft.com/office/drawing/2014/main" id="{1107C7EB-D3FF-4570-8CE2-EBE5489DF91A}"/>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6" name="AutoShape 1">
          <a:extLst>
            <a:ext uri="{FF2B5EF4-FFF2-40B4-BE49-F238E27FC236}">
              <a16:creationId xmlns:a16="http://schemas.microsoft.com/office/drawing/2014/main" id="{9800E87B-E3D6-42A5-8F98-27A55CF4E39A}"/>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7" name="AutoShape 1">
          <a:extLst>
            <a:ext uri="{FF2B5EF4-FFF2-40B4-BE49-F238E27FC236}">
              <a16:creationId xmlns:a16="http://schemas.microsoft.com/office/drawing/2014/main" id="{D917564B-A1E3-49A9-9F68-6FF0F95310FD}"/>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8" name="AutoShape 1">
          <a:extLst>
            <a:ext uri="{FF2B5EF4-FFF2-40B4-BE49-F238E27FC236}">
              <a16:creationId xmlns:a16="http://schemas.microsoft.com/office/drawing/2014/main" id="{9E86C4BD-E3E6-4364-935D-7EA26A75FE62}"/>
            </a:ext>
          </a:extLst>
        </xdr:cNvPr>
        <xdr:cNvSpPr>
          <a:spLocks noChangeAspect="1" noChangeArrowheads="1"/>
        </xdr:cNvSpPr>
      </xdr:nvSpPr>
      <xdr:spPr bwMode="auto">
        <a:xfrm>
          <a:off x="4648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39" name="AutoShape 1">
          <a:extLst>
            <a:ext uri="{FF2B5EF4-FFF2-40B4-BE49-F238E27FC236}">
              <a16:creationId xmlns:a16="http://schemas.microsoft.com/office/drawing/2014/main" id="{3C354B49-A2C9-44ED-AD1D-2C0744E6B0FD}"/>
            </a:ext>
          </a:extLst>
        </xdr:cNvPr>
        <xdr:cNvSpPr>
          <a:spLocks noChangeAspect="1" noChangeArrowheads="1"/>
        </xdr:cNvSpPr>
      </xdr:nvSpPr>
      <xdr:spPr bwMode="auto">
        <a:xfrm>
          <a:off x="4648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40" name="AutoShape 1">
          <a:extLst>
            <a:ext uri="{FF2B5EF4-FFF2-40B4-BE49-F238E27FC236}">
              <a16:creationId xmlns:a16="http://schemas.microsoft.com/office/drawing/2014/main" id="{F5E258E2-A3D2-4A40-B41F-3985698137E2}"/>
            </a:ext>
          </a:extLst>
        </xdr:cNvPr>
        <xdr:cNvSpPr>
          <a:spLocks noChangeAspect="1" noChangeArrowheads="1"/>
        </xdr:cNvSpPr>
      </xdr:nvSpPr>
      <xdr:spPr bwMode="auto">
        <a:xfrm>
          <a:off x="4648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41" name="AutoShape 1">
          <a:extLst>
            <a:ext uri="{FF2B5EF4-FFF2-40B4-BE49-F238E27FC236}">
              <a16:creationId xmlns:a16="http://schemas.microsoft.com/office/drawing/2014/main" id="{6D7520EC-5E1E-4554-8596-1BBB7DFD1BCF}"/>
            </a:ext>
          </a:extLst>
        </xdr:cNvPr>
        <xdr:cNvSpPr>
          <a:spLocks noChangeAspect="1" noChangeArrowheads="1"/>
        </xdr:cNvSpPr>
      </xdr:nvSpPr>
      <xdr:spPr bwMode="auto">
        <a:xfrm>
          <a:off x="4648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42" name="AutoShape 1">
          <a:extLst>
            <a:ext uri="{FF2B5EF4-FFF2-40B4-BE49-F238E27FC236}">
              <a16:creationId xmlns:a16="http://schemas.microsoft.com/office/drawing/2014/main" id="{C054EE43-C8A6-4CE1-AC44-6A6F069EB22A}"/>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43" name="AutoShape 1">
          <a:extLst>
            <a:ext uri="{FF2B5EF4-FFF2-40B4-BE49-F238E27FC236}">
              <a16:creationId xmlns:a16="http://schemas.microsoft.com/office/drawing/2014/main" id="{01FC508A-D0FD-4A04-928D-B3A963CE637D}"/>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44" name="AutoShape 1">
          <a:extLst>
            <a:ext uri="{FF2B5EF4-FFF2-40B4-BE49-F238E27FC236}">
              <a16:creationId xmlns:a16="http://schemas.microsoft.com/office/drawing/2014/main" id="{9CA0D650-12E5-4812-99D6-6630D7D364C3}"/>
            </a:ext>
          </a:extLst>
        </xdr:cNvPr>
        <xdr:cNvSpPr>
          <a:spLocks noChangeAspect="1" noChangeArrowheads="1"/>
        </xdr:cNvSpPr>
      </xdr:nvSpPr>
      <xdr:spPr bwMode="auto">
        <a:xfrm>
          <a:off x="4648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46" name="AutoShape 1">
          <a:extLst>
            <a:ext uri="{FF2B5EF4-FFF2-40B4-BE49-F238E27FC236}">
              <a16:creationId xmlns:a16="http://schemas.microsoft.com/office/drawing/2014/main" id="{92C5BCA6-F402-4FDA-B456-45F27852DF1C}"/>
            </a:ext>
          </a:extLst>
        </xdr:cNvPr>
        <xdr:cNvSpPr>
          <a:spLocks noChangeAspect="1" noChangeArrowheads="1"/>
        </xdr:cNvSpPr>
      </xdr:nvSpPr>
      <xdr:spPr bwMode="auto">
        <a:xfrm>
          <a:off x="5257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47" name="AutoShape 1">
          <a:extLst>
            <a:ext uri="{FF2B5EF4-FFF2-40B4-BE49-F238E27FC236}">
              <a16:creationId xmlns:a16="http://schemas.microsoft.com/office/drawing/2014/main" id="{6242F9E1-4695-4811-BA35-24EAB297744A}"/>
            </a:ext>
          </a:extLst>
        </xdr:cNvPr>
        <xdr:cNvSpPr>
          <a:spLocks noChangeAspect="1" noChangeArrowheads="1"/>
        </xdr:cNvSpPr>
      </xdr:nvSpPr>
      <xdr:spPr bwMode="auto">
        <a:xfrm>
          <a:off x="5257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48" name="AutoShape 1">
          <a:extLst>
            <a:ext uri="{FF2B5EF4-FFF2-40B4-BE49-F238E27FC236}">
              <a16:creationId xmlns:a16="http://schemas.microsoft.com/office/drawing/2014/main" id="{4A46ECC8-0199-4333-BA42-67CF08F61B10}"/>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49" name="AutoShape 1">
          <a:extLst>
            <a:ext uri="{FF2B5EF4-FFF2-40B4-BE49-F238E27FC236}">
              <a16:creationId xmlns:a16="http://schemas.microsoft.com/office/drawing/2014/main" id="{DBB5A9C9-EF3E-4B1C-950F-8681A27F4CB7}"/>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0" name="AutoShape 1">
          <a:extLst>
            <a:ext uri="{FF2B5EF4-FFF2-40B4-BE49-F238E27FC236}">
              <a16:creationId xmlns:a16="http://schemas.microsoft.com/office/drawing/2014/main" id="{CA1FED1D-407B-4ABD-8A1C-9EA6B30FDBBE}"/>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1" name="AutoShape 1">
          <a:extLst>
            <a:ext uri="{FF2B5EF4-FFF2-40B4-BE49-F238E27FC236}">
              <a16:creationId xmlns:a16="http://schemas.microsoft.com/office/drawing/2014/main" id="{15A66257-ABC2-4E78-AE78-24C67CF2882A}"/>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2" name="AutoShape 1">
          <a:extLst>
            <a:ext uri="{FF2B5EF4-FFF2-40B4-BE49-F238E27FC236}">
              <a16:creationId xmlns:a16="http://schemas.microsoft.com/office/drawing/2014/main" id="{4812C4BC-B989-407A-AFC8-4136E9FCCB5D}"/>
            </a:ext>
          </a:extLst>
        </xdr:cNvPr>
        <xdr:cNvSpPr>
          <a:spLocks noChangeAspect="1" noChangeArrowheads="1"/>
        </xdr:cNvSpPr>
      </xdr:nvSpPr>
      <xdr:spPr bwMode="auto">
        <a:xfrm>
          <a:off x="5257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3" name="AutoShape 1">
          <a:extLst>
            <a:ext uri="{FF2B5EF4-FFF2-40B4-BE49-F238E27FC236}">
              <a16:creationId xmlns:a16="http://schemas.microsoft.com/office/drawing/2014/main" id="{2F950298-F897-423B-BCD4-DD2D3E1F9352}"/>
            </a:ext>
          </a:extLst>
        </xdr:cNvPr>
        <xdr:cNvSpPr>
          <a:spLocks noChangeAspect="1" noChangeArrowheads="1"/>
        </xdr:cNvSpPr>
      </xdr:nvSpPr>
      <xdr:spPr bwMode="auto">
        <a:xfrm>
          <a:off x="5257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4" name="AutoShape 1">
          <a:extLst>
            <a:ext uri="{FF2B5EF4-FFF2-40B4-BE49-F238E27FC236}">
              <a16:creationId xmlns:a16="http://schemas.microsoft.com/office/drawing/2014/main" id="{54CAA10B-B555-4CBE-9CD0-23EAF9F8EC2F}"/>
            </a:ext>
          </a:extLst>
        </xdr:cNvPr>
        <xdr:cNvSpPr>
          <a:spLocks noChangeAspect="1" noChangeArrowheads="1"/>
        </xdr:cNvSpPr>
      </xdr:nvSpPr>
      <xdr:spPr bwMode="auto">
        <a:xfrm>
          <a:off x="5257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5" name="AutoShape 1">
          <a:extLst>
            <a:ext uri="{FF2B5EF4-FFF2-40B4-BE49-F238E27FC236}">
              <a16:creationId xmlns:a16="http://schemas.microsoft.com/office/drawing/2014/main" id="{3680FE5D-E9B7-4594-B8C0-9F927E4AD986}"/>
            </a:ext>
          </a:extLst>
        </xdr:cNvPr>
        <xdr:cNvSpPr>
          <a:spLocks noChangeAspect="1" noChangeArrowheads="1"/>
        </xdr:cNvSpPr>
      </xdr:nvSpPr>
      <xdr:spPr bwMode="auto">
        <a:xfrm>
          <a:off x="5257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6" name="AutoShape 1">
          <a:extLst>
            <a:ext uri="{FF2B5EF4-FFF2-40B4-BE49-F238E27FC236}">
              <a16:creationId xmlns:a16="http://schemas.microsoft.com/office/drawing/2014/main" id="{0626E7F9-91FD-4397-9587-8A0E87D06A32}"/>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7" name="AutoShape 1">
          <a:extLst>
            <a:ext uri="{FF2B5EF4-FFF2-40B4-BE49-F238E27FC236}">
              <a16:creationId xmlns:a16="http://schemas.microsoft.com/office/drawing/2014/main" id="{92D74F48-5EDC-4171-A1E9-6BAE11913893}"/>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8" name="AutoShape 1">
          <a:extLst>
            <a:ext uri="{FF2B5EF4-FFF2-40B4-BE49-F238E27FC236}">
              <a16:creationId xmlns:a16="http://schemas.microsoft.com/office/drawing/2014/main" id="{1C304B18-0BE5-4D28-99BB-10F5ADF4E537}"/>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59" name="AutoShape 1">
          <a:extLst>
            <a:ext uri="{FF2B5EF4-FFF2-40B4-BE49-F238E27FC236}">
              <a16:creationId xmlns:a16="http://schemas.microsoft.com/office/drawing/2014/main" id="{63183896-2899-47B5-A79D-4F6CEB7E81DF}"/>
            </a:ext>
          </a:extLst>
        </xdr:cNvPr>
        <xdr:cNvSpPr>
          <a:spLocks noChangeAspect="1" noChangeArrowheads="1"/>
        </xdr:cNvSpPr>
      </xdr:nvSpPr>
      <xdr:spPr bwMode="auto">
        <a:xfrm>
          <a:off x="5257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0" name="AutoShape 1">
          <a:extLst>
            <a:ext uri="{FF2B5EF4-FFF2-40B4-BE49-F238E27FC236}">
              <a16:creationId xmlns:a16="http://schemas.microsoft.com/office/drawing/2014/main" id="{7707A6E8-C534-42F8-9D94-B6AC67657A51}"/>
            </a:ext>
          </a:extLst>
        </xdr:cNvPr>
        <xdr:cNvSpPr>
          <a:spLocks noChangeAspect="1" noChangeArrowheads="1"/>
        </xdr:cNvSpPr>
      </xdr:nvSpPr>
      <xdr:spPr bwMode="auto">
        <a:xfrm>
          <a:off x="46482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1" name="AutoShape 1">
          <a:extLst>
            <a:ext uri="{FF2B5EF4-FFF2-40B4-BE49-F238E27FC236}">
              <a16:creationId xmlns:a16="http://schemas.microsoft.com/office/drawing/2014/main" id="{D0978FE3-5F80-4E45-AF51-84896A232874}"/>
            </a:ext>
          </a:extLst>
        </xdr:cNvPr>
        <xdr:cNvSpPr>
          <a:spLocks noChangeAspect="1" noChangeArrowheads="1"/>
        </xdr:cNvSpPr>
      </xdr:nvSpPr>
      <xdr:spPr bwMode="auto">
        <a:xfrm>
          <a:off x="46482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2" name="AutoShape 1">
          <a:extLst>
            <a:ext uri="{FF2B5EF4-FFF2-40B4-BE49-F238E27FC236}">
              <a16:creationId xmlns:a16="http://schemas.microsoft.com/office/drawing/2014/main" id="{2112375E-69C1-44A0-B10B-CBA825C80252}"/>
            </a:ext>
          </a:extLst>
        </xdr:cNvPr>
        <xdr:cNvSpPr>
          <a:spLocks noChangeAspect="1" noChangeArrowheads="1"/>
        </xdr:cNvSpPr>
      </xdr:nvSpPr>
      <xdr:spPr bwMode="auto">
        <a:xfrm>
          <a:off x="46482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4" name="AutoShape 1">
          <a:extLst>
            <a:ext uri="{FF2B5EF4-FFF2-40B4-BE49-F238E27FC236}">
              <a16:creationId xmlns:a16="http://schemas.microsoft.com/office/drawing/2014/main" id="{7E1D8CDF-B953-4833-BCFC-C71AB899FDA7}"/>
            </a:ext>
          </a:extLst>
        </xdr:cNvPr>
        <xdr:cNvSpPr>
          <a:spLocks noChangeAspect="1" noChangeArrowheads="1"/>
        </xdr:cNvSpPr>
      </xdr:nvSpPr>
      <xdr:spPr bwMode="auto">
        <a:xfrm>
          <a:off x="46482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5" name="AutoShape 1">
          <a:extLst>
            <a:ext uri="{FF2B5EF4-FFF2-40B4-BE49-F238E27FC236}">
              <a16:creationId xmlns:a16="http://schemas.microsoft.com/office/drawing/2014/main" id="{A61F4302-CC1B-49A5-8824-8F606923A58A}"/>
            </a:ext>
          </a:extLst>
        </xdr:cNvPr>
        <xdr:cNvSpPr>
          <a:spLocks noChangeAspect="1" noChangeArrowheads="1"/>
        </xdr:cNvSpPr>
      </xdr:nvSpPr>
      <xdr:spPr bwMode="auto">
        <a:xfrm>
          <a:off x="46482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6" name="AutoShape 1">
          <a:extLst>
            <a:ext uri="{FF2B5EF4-FFF2-40B4-BE49-F238E27FC236}">
              <a16:creationId xmlns:a16="http://schemas.microsoft.com/office/drawing/2014/main" id="{E60A3FFF-1561-4B0A-A861-03037F9A02FB}"/>
            </a:ext>
          </a:extLst>
        </xdr:cNvPr>
        <xdr:cNvSpPr>
          <a:spLocks noChangeAspect="1" noChangeArrowheads="1"/>
        </xdr:cNvSpPr>
      </xdr:nvSpPr>
      <xdr:spPr bwMode="auto">
        <a:xfrm>
          <a:off x="46482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7" name="AutoShape 1">
          <a:extLst>
            <a:ext uri="{FF2B5EF4-FFF2-40B4-BE49-F238E27FC236}">
              <a16:creationId xmlns:a16="http://schemas.microsoft.com/office/drawing/2014/main" id="{E2F40170-D968-4A27-B22E-B2E28E864497}"/>
            </a:ext>
          </a:extLst>
        </xdr:cNvPr>
        <xdr:cNvSpPr>
          <a:spLocks noChangeAspect="1" noChangeArrowheads="1"/>
        </xdr:cNvSpPr>
      </xdr:nvSpPr>
      <xdr:spPr bwMode="auto">
        <a:xfrm>
          <a:off x="46482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8" name="AutoShape 1">
          <a:extLst>
            <a:ext uri="{FF2B5EF4-FFF2-40B4-BE49-F238E27FC236}">
              <a16:creationId xmlns:a16="http://schemas.microsoft.com/office/drawing/2014/main" id="{80F4A691-A20B-44BE-AEC5-55FC7E28A850}"/>
            </a:ext>
          </a:extLst>
        </xdr:cNvPr>
        <xdr:cNvSpPr>
          <a:spLocks noChangeAspect="1" noChangeArrowheads="1"/>
        </xdr:cNvSpPr>
      </xdr:nvSpPr>
      <xdr:spPr bwMode="auto">
        <a:xfrm>
          <a:off x="46482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69" name="AutoShape 1">
          <a:extLst>
            <a:ext uri="{FF2B5EF4-FFF2-40B4-BE49-F238E27FC236}">
              <a16:creationId xmlns:a16="http://schemas.microsoft.com/office/drawing/2014/main" id="{44DD6411-23A2-4F01-86DD-3B1D71380264}"/>
            </a:ext>
          </a:extLst>
        </xdr:cNvPr>
        <xdr:cNvSpPr>
          <a:spLocks noChangeAspect="1" noChangeArrowheads="1"/>
        </xdr:cNvSpPr>
      </xdr:nvSpPr>
      <xdr:spPr bwMode="auto">
        <a:xfrm>
          <a:off x="46482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0" name="AutoShape 1">
          <a:extLst>
            <a:ext uri="{FF2B5EF4-FFF2-40B4-BE49-F238E27FC236}">
              <a16:creationId xmlns:a16="http://schemas.microsoft.com/office/drawing/2014/main" id="{704BBE91-CED0-46C2-9DC8-10240B52E88C}"/>
            </a:ext>
          </a:extLst>
        </xdr:cNvPr>
        <xdr:cNvSpPr>
          <a:spLocks noChangeAspect="1" noChangeArrowheads="1"/>
        </xdr:cNvSpPr>
      </xdr:nvSpPr>
      <xdr:spPr bwMode="auto">
        <a:xfrm>
          <a:off x="46482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1" name="AutoShape 1">
          <a:extLst>
            <a:ext uri="{FF2B5EF4-FFF2-40B4-BE49-F238E27FC236}">
              <a16:creationId xmlns:a16="http://schemas.microsoft.com/office/drawing/2014/main" id="{5ACB1E87-2490-4DE6-B259-EBBEEF443A8B}"/>
            </a:ext>
          </a:extLst>
        </xdr:cNvPr>
        <xdr:cNvSpPr>
          <a:spLocks noChangeAspect="1" noChangeArrowheads="1"/>
        </xdr:cNvSpPr>
      </xdr:nvSpPr>
      <xdr:spPr bwMode="auto">
        <a:xfrm>
          <a:off x="46482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2" name="AutoShape 1">
          <a:extLst>
            <a:ext uri="{FF2B5EF4-FFF2-40B4-BE49-F238E27FC236}">
              <a16:creationId xmlns:a16="http://schemas.microsoft.com/office/drawing/2014/main" id="{F135CB8D-BAB3-4DF2-B4BA-9420F373A037}"/>
            </a:ext>
          </a:extLst>
        </xdr:cNvPr>
        <xdr:cNvSpPr>
          <a:spLocks noChangeAspect="1" noChangeArrowheads="1"/>
        </xdr:cNvSpPr>
      </xdr:nvSpPr>
      <xdr:spPr bwMode="auto">
        <a:xfrm>
          <a:off x="46482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3" name="AutoShape 1">
          <a:extLst>
            <a:ext uri="{FF2B5EF4-FFF2-40B4-BE49-F238E27FC236}">
              <a16:creationId xmlns:a16="http://schemas.microsoft.com/office/drawing/2014/main" id="{61A4DDEB-6323-429C-B19B-6D9FAD3C65C9}"/>
            </a:ext>
          </a:extLst>
        </xdr:cNvPr>
        <xdr:cNvSpPr>
          <a:spLocks noChangeAspect="1" noChangeArrowheads="1"/>
        </xdr:cNvSpPr>
      </xdr:nvSpPr>
      <xdr:spPr bwMode="auto">
        <a:xfrm>
          <a:off x="46482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4" name="AutoShape 1">
          <a:extLst>
            <a:ext uri="{FF2B5EF4-FFF2-40B4-BE49-F238E27FC236}">
              <a16:creationId xmlns:a16="http://schemas.microsoft.com/office/drawing/2014/main" id="{D56145CA-E85D-4978-AE13-2CABACD62A9B}"/>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5" name="AutoShape 1">
          <a:extLst>
            <a:ext uri="{FF2B5EF4-FFF2-40B4-BE49-F238E27FC236}">
              <a16:creationId xmlns:a16="http://schemas.microsoft.com/office/drawing/2014/main" id="{3EEF4BC6-9A97-42FF-BF5C-C0E235378F39}"/>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6" name="AutoShape 1">
          <a:extLst>
            <a:ext uri="{FF2B5EF4-FFF2-40B4-BE49-F238E27FC236}">
              <a16:creationId xmlns:a16="http://schemas.microsoft.com/office/drawing/2014/main" id="{24CB5555-1DC9-4BB2-A30F-61878C3077D5}"/>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77" name="AutoShape 1">
          <a:extLst>
            <a:ext uri="{FF2B5EF4-FFF2-40B4-BE49-F238E27FC236}">
              <a16:creationId xmlns:a16="http://schemas.microsoft.com/office/drawing/2014/main" id="{67F2EE74-8E0D-40E0-8655-0B90AAD8DB86}"/>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78" name="AutoShape 1">
          <a:extLst>
            <a:ext uri="{FF2B5EF4-FFF2-40B4-BE49-F238E27FC236}">
              <a16:creationId xmlns:a16="http://schemas.microsoft.com/office/drawing/2014/main" id="{C5A0C597-C983-48A8-8B2F-933AB3EEB7E7}"/>
            </a:ext>
          </a:extLst>
        </xdr:cNvPr>
        <xdr:cNvSpPr>
          <a:spLocks noChangeAspect="1" noChangeArrowheads="1"/>
        </xdr:cNvSpPr>
      </xdr:nvSpPr>
      <xdr:spPr bwMode="auto">
        <a:xfrm>
          <a:off x="52578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79" name="AutoShape 1">
          <a:extLst>
            <a:ext uri="{FF2B5EF4-FFF2-40B4-BE49-F238E27FC236}">
              <a16:creationId xmlns:a16="http://schemas.microsoft.com/office/drawing/2014/main" id="{01BA0C52-DACB-41C3-B9CA-CEF428AA3073}"/>
            </a:ext>
          </a:extLst>
        </xdr:cNvPr>
        <xdr:cNvSpPr>
          <a:spLocks noChangeAspect="1" noChangeArrowheads="1"/>
        </xdr:cNvSpPr>
      </xdr:nvSpPr>
      <xdr:spPr bwMode="auto">
        <a:xfrm>
          <a:off x="52578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0" name="AutoShape 1">
          <a:extLst>
            <a:ext uri="{FF2B5EF4-FFF2-40B4-BE49-F238E27FC236}">
              <a16:creationId xmlns:a16="http://schemas.microsoft.com/office/drawing/2014/main" id="{105CEC34-DA72-4461-8782-F94D1DF98106}"/>
            </a:ext>
          </a:extLst>
        </xdr:cNvPr>
        <xdr:cNvSpPr>
          <a:spLocks noChangeAspect="1" noChangeArrowheads="1"/>
        </xdr:cNvSpPr>
      </xdr:nvSpPr>
      <xdr:spPr bwMode="auto">
        <a:xfrm>
          <a:off x="52578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1" name="AutoShape 1">
          <a:extLst>
            <a:ext uri="{FF2B5EF4-FFF2-40B4-BE49-F238E27FC236}">
              <a16:creationId xmlns:a16="http://schemas.microsoft.com/office/drawing/2014/main" id="{A1890D74-9B76-4C1B-B1A0-0EA5B32293AA}"/>
            </a:ext>
          </a:extLst>
        </xdr:cNvPr>
        <xdr:cNvSpPr>
          <a:spLocks noChangeAspect="1" noChangeArrowheads="1"/>
        </xdr:cNvSpPr>
      </xdr:nvSpPr>
      <xdr:spPr bwMode="auto">
        <a:xfrm>
          <a:off x="5257800" y="15059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2" name="AutoShape 1">
          <a:extLst>
            <a:ext uri="{FF2B5EF4-FFF2-40B4-BE49-F238E27FC236}">
              <a16:creationId xmlns:a16="http://schemas.microsoft.com/office/drawing/2014/main" id="{ACA843EF-E5FA-4906-B033-A811C8DBB846}"/>
            </a:ext>
          </a:extLst>
        </xdr:cNvPr>
        <xdr:cNvSpPr>
          <a:spLocks noChangeAspect="1" noChangeArrowheads="1"/>
        </xdr:cNvSpPr>
      </xdr:nvSpPr>
      <xdr:spPr bwMode="auto">
        <a:xfrm>
          <a:off x="52578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3" name="AutoShape 1">
          <a:extLst>
            <a:ext uri="{FF2B5EF4-FFF2-40B4-BE49-F238E27FC236}">
              <a16:creationId xmlns:a16="http://schemas.microsoft.com/office/drawing/2014/main" id="{9EA7207E-1EBC-425E-BB33-0DAA1F813BE4}"/>
            </a:ext>
          </a:extLst>
        </xdr:cNvPr>
        <xdr:cNvSpPr>
          <a:spLocks noChangeAspect="1" noChangeArrowheads="1"/>
        </xdr:cNvSpPr>
      </xdr:nvSpPr>
      <xdr:spPr bwMode="auto">
        <a:xfrm>
          <a:off x="52578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4" name="AutoShape 1">
          <a:extLst>
            <a:ext uri="{FF2B5EF4-FFF2-40B4-BE49-F238E27FC236}">
              <a16:creationId xmlns:a16="http://schemas.microsoft.com/office/drawing/2014/main" id="{15EF3B1D-822E-4833-90B5-BE941B74C571}"/>
            </a:ext>
          </a:extLst>
        </xdr:cNvPr>
        <xdr:cNvSpPr>
          <a:spLocks noChangeAspect="1" noChangeArrowheads="1"/>
        </xdr:cNvSpPr>
      </xdr:nvSpPr>
      <xdr:spPr bwMode="auto">
        <a:xfrm>
          <a:off x="52578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5" name="AutoShape 1">
          <a:extLst>
            <a:ext uri="{FF2B5EF4-FFF2-40B4-BE49-F238E27FC236}">
              <a16:creationId xmlns:a16="http://schemas.microsoft.com/office/drawing/2014/main" id="{317774B3-3D37-4E75-A03C-5F152ED81509}"/>
            </a:ext>
          </a:extLst>
        </xdr:cNvPr>
        <xdr:cNvSpPr>
          <a:spLocks noChangeAspect="1" noChangeArrowheads="1"/>
        </xdr:cNvSpPr>
      </xdr:nvSpPr>
      <xdr:spPr bwMode="auto">
        <a:xfrm>
          <a:off x="5257800" y="15249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6" name="AutoShape 1">
          <a:extLst>
            <a:ext uri="{FF2B5EF4-FFF2-40B4-BE49-F238E27FC236}">
              <a16:creationId xmlns:a16="http://schemas.microsoft.com/office/drawing/2014/main" id="{EF27102B-3314-4965-A639-25BE371658F0}"/>
            </a:ext>
          </a:extLst>
        </xdr:cNvPr>
        <xdr:cNvSpPr>
          <a:spLocks noChangeAspect="1" noChangeArrowheads="1"/>
        </xdr:cNvSpPr>
      </xdr:nvSpPr>
      <xdr:spPr bwMode="auto">
        <a:xfrm>
          <a:off x="52578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7" name="AutoShape 1">
          <a:extLst>
            <a:ext uri="{FF2B5EF4-FFF2-40B4-BE49-F238E27FC236}">
              <a16:creationId xmlns:a16="http://schemas.microsoft.com/office/drawing/2014/main" id="{2932DF46-E7A8-4576-A73A-2F4456114589}"/>
            </a:ext>
          </a:extLst>
        </xdr:cNvPr>
        <xdr:cNvSpPr>
          <a:spLocks noChangeAspect="1" noChangeArrowheads="1"/>
        </xdr:cNvSpPr>
      </xdr:nvSpPr>
      <xdr:spPr bwMode="auto">
        <a:xfrm>
          <a:off x="52578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8" name="AutoShape 1">
          <a:extLst>
            <a:ext uri="{FF2B5EF4-FFF2-40B4-BE49-F238E27FC236}">
              <a16:creationId xmlns:a16="http://schemas.microsoft.com/office/drawing/2014/main" id="{FD0169E5-F3B7-46E7-A5A6-EA4A2C663666}"/>
            </a:ext>
          </a:extLst>
        </xdr:cNvPr>
        <xdr:cNvSpPr>
          <a:spLocks noChangeAspect="1" noChangeArrowheads="1"/>
        </xdr:cNvSpPr>
      </xdr:nvSpPr>
      <xdr:spPr bwMode="auto">
        <a:xfrm>
          <a:off x="52578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89" name="AutoShape 1">
          <a:extLst>
            <a:ext uri="{FF2B5EF4-FFF2-40B4-BE49-F238E27FC236}">
              <a16:creationId xmlns:a16="http://schemas.microsoft.com/office/drawing/2014/main" id="{91D95A58-C74A-4656-A25F-7251DE5CCF97}"/>
            </a:ext>
          </a:extLst>
        </xdr:cNvPr>
        <xdr:cNvSpPr>
          <a:spLocks noChangeAspect="1" noChangeArrowheads="1"/>
        </xdr:cNvSpPr>
      </xdr:nvSpPr>
      <xdr:spPr bwMode="auto">
        <a:xfrm>
          <a:off x="5257800" y="15440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0" name="AutoShape 1">
          <a:extLst>
            <a:ext uri="{FF2B5EF4-FFF2-40B4-BE49-F238E27FC236}">
              <a16:creationId xmlns:a16="http://schemas.microsoft.com/office/drawing/2014/main" id="{2651FF7F-310C-4CC5-A0D1-3F3D1F93057D}"/>
            </a:ext>
          </a:extLst>
        </xdr:cNvPr>
        <xdr:cNvSpPr>
          <a:spLocks noChangeAspect="1" noChangeArrowheads="1"/>
        </xdr:cNvSpPr>
      </xdr:nvSpPr>
      <xdr:spPr bwMode="auto">
        <a:xfrm>
          <a:off x="52578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1" name="AutoShape 1">
          <a:extLst>
            <a:ext uri="{FF2B5EF4-FFF2-40B4-BE49-F238E27FC236}">
              <a16:creationId xmlns:a16="http://schemas.microsoft.com/office/drawing/2014/main" id="{1FC19CD1-F189-48D7-8C39-9D3AD7DBF5F2}"/>
            </a:ext>
          </a:extLst>
        </xdr:cNvPr>
        <xdr:cNvSpPr>
          <a:spLocks noChangeAspect="1" noChangeArrowheads="1"/>
        </xdr:cNvSpPr>
      </xdr:nvSpPr>
      <xdr:spPr bwMode="auto">
        <a:xfrm>
          <a:off x="52578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2" name="AutoShape 1">
          <a:extLst>
            <a:ext uri="{FF2B5EF4-FFF2-40B4-BE49-F238E27FC236}">
              <a16:creationId xmlns:a16="http://schemas.microsoft.com/office/drawing/2014/main" id="{14F5A186-C4D4-45A0-9F6C-D60E28B14166}"/>
            </a:ext>
          </a:extLst>
        </xdr:cNvPr>
        <xdr:cNvSpPr>
          <a:spLocks noChangeAspect="1" noChangeArrowheads="1"/>
        </xdr:cNvSpPr>
      </xdr:nvSpPr>
      <xdr:spPr bwMode="auto">
        <a:xfrm>
          <a:off x="52578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3" name="AutoShape 1">
          <a:extLst>
            <a:ext uri="{FF2B5EF4-FFF2-40B4-BE49-F238E27FC236}">
              <a16:creationId xmlns:a16="http://schemas.microsoft.com/office/drawing/2014/main" id="{800D0ACD-63AE-4F75-9F94-14C6FE50FFAC}"/>
            </a:ext>
          </a:extLst>
        </xdr:cNvPr>
        <xdr:cNvSpPr>
          <a:spLocks noChangeAspect="1" noChangeArrowheads="1"/>
        </xdr:cNvSpPr>
      </xdr:nvSpPr>
      <xdr:spPr bwMode="auto">
        <a:xfrm>
          <a:off x="52578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4" name="AutoShape 1">
          <a:extLst>
            <a:ext uri="{FF2B5EF4-FFF2-40B4-BE49-F238E27FC236}">
              <a16:creationId xmlns:a16="http://schemas.microsoft.com/office/drawing/2014/main" id="{5C658F9B-8C48-4373-9959-FC6613C4412E}"/>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5" name="AutoShape 1">
          <a:extLst>
            <a:ext uri="{FF2B5EF4-FFF2-40B4-BE49-F238E27FC236}">
              <a16:creationId xmlns:a16="http://schemas.microsoft.com/office/drawing/2014/main" id="{7DB1DAFC-C304-4EEF-ACDB-C686D95204A6}"/>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6" name="AutoShape 1">
          <a:extLst>
            <a:ext uri="{FF2B5EF4-FFF2-40B4-BE49-F238E27FC236}">
              <a16:creationId xmlns:a16="http://schemas.microsoft.com/office/drawing/2014/main" id="{96773F0E-121B-4439-AB82-46E9C90B0B45}"/>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197" name="AutoShape 1">
          <a:extLst>
            <a:ext uri="{FF2B5EF4-FFF2-40B4-BE49-F238E27FC236}">
              <a16:creationId xmlns:a16="http://schemas.microsoft.com/office/drawing/2014/main" id="{DE7640A4-3173-477F-A679-FFBC40878C1B}"/>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98" name="AutoShape 1">
          <a:extLst>
            <a:ext uri="{FF2B5EF4-FFF2-40B4-BE49-F238E27FC236}">
              <a16:creationId xmlns:a16="http://schemas.microsoft.com/office/drawing/2014/main" id="{ADD7F3CE-CB4C-4DD7-BE7B-E69B7B0DB0D0}"/>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199" name="AutoShape 1">
          <a:extLst>
            <a:ext uri="{FF2B5EF4-FFF2-40B4-BE49-F238E27FC236}">
              <a16:creationId xmlns:a16="http://schemas.microsoft.com/office/drawing/2014/main" id="{A78FA1E2-FA99-4265-B5E0-95DD2397A12D}"/>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00" name="AutoShape 1">
          <a:extLst>
            <a:ext uri="{FF2B5EF4-FFF2-40B4-BE49-F238E27FC236}">
              <a16:creationId xmlns:a16="http://schemas.microsoft.com/office/drawing/2014/main" id="{518C227A-216A-4702-844C-F754D99F05FF}"/>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01" name="AutoShape 1">
          <a:extLst>
            <a:ext uri="{FF2B5EF4-FFF2-40B4-BE49-F238E27FC236}">
              <a16:creationId xmlns:a16="http://schemas.microsoft.com/office/drawing/2014/main" id="{C9D58473-42E8-4D0C-92B7-1EC3359EA6C2}"/>
            </a:ext>
          </a:extLst>
        </xdr:cNvPr>
        <xdr:cNvSpPr>
          <a:spLocks noChangeAspect="1" noChangeArrowheads="1"/>
        </xdr:cNvSpPr>
      </xdr:nvSpPr>
      <xdr:spPr bwMode="auto">
        <a:xfrm>
          <a:off x="46482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02" name="AutoShape 1">
          <a:extLst>
            <a:ext uri="{FF2B5EF4-FFF2-40B4-BE49-F238E27FC236}">
              <a16:creationId xmlns:a16="http://schemas.microsoft.com/office/drawing/2014/main" id="{040D4694-AC6C-4790-8545-67B06A46667A}"/>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03" name="AutoShape 1">
          <a:extLst>
            <a:ext uri="{FF2B5EF4-FFF2-40B4-BE49-F238E27FC236}">
              <a16:creationId xmlns:a16="http://schemas.microsoft.com/office/drawing/2014/main" id="{2DBBA792-1127-4B96-9F8C-A968DE1A550B}"/>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04" name="AutoShape 1">
          <a:extLst>
            <a:ext uri="{FF2B5EF4-FFF2-40B4-BE49-F238E27FC236}">
              <a16:creationId xmlns:a16="http://schemas.microsoft.com/office/drawing/2014/main" id="{C9CEE4C4-0D7D-4CE4-AC24-5EAE3B921CFF}"/>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05" name="AutoShape 1">
          <a:extLst>
            <a:ext uri="{FF2B5EF4-FFF2-40B4-BE49-F238E27FC236}">
              <a16:creationId xmlns:a16="http://schemas.microsoft.com/office/drawing/2014/main" id="{23CC564F-FAE5-412B-B206-085E325C1421}"/>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06" name="AutoShape 1">
          <a:extLst>
            <a:ext uri="{FF2B5EF4-FFF2-40B4-BE49-F238E27FC236}">
              <a16:creationId xmlns:a16="http://schemas.microsoft.com/office/drawing/2014/main" id="{A4423BA6-A21A-42D8-BEB3-D788CFB5A45B}"/>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07" name="AutoShape 1">
          <a:extLst>
            <a:ext uri="{FF2B5EF4-FFF2-40B4-BE49-F238E27FC236}">
              <a16:creationId xmlns:a16="http://schemas.microsoft.com/office/drawing/2014/main" id="{B83CA6BC-09F5-47DA-AEFC-F785804DBABD}"/>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08" name="AutoShape 1">
          <a:extLst>
            <a:ext uri="{FF2B5EF4-FFF2-40B4-BE49-F238E27FC236}">
              <a16:creationId xmlns:a16="http://schemas.microsoft.com/office/drawing/2014/main" id="{7378D8D8-7428-410E-AEB0-A276393A6325}"/>
            </a:ext>
          </a:extLst>
        </xdr:cNvPr>
        <xdr:cNvSpPr>
          <a:spLocks noChangeAspect="1" noChangeArrowheads="1"/>
        </xdr:cNvSpPr>
      </xdr:nvSpPr>
      <xdr:spPr bwMode="auto">
        <a:xfrm>
          <a:off x="52578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10" name="AutoShape 1">
          <a:extLst>
            <a:ext uri="{FF2B5EF4-FFF2-40B4-BE49-F238E27FC236}">
              <a16:creationId xmlns:a16="http://schemas.microsoft.com/office/drawing/2014/main" id="{65BE9E14-D3CE-4B65-87CE-D9C9686FE6D2}"/>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11" name="AutoShape 1">
          <a:extLst>
            <a:ext uri="{FF2B5EF4-FFF2-40B4-BE49-F238E27FC236}">
              <a16:creationId xmlns:a16="http://schemas.microsoft.com/office/drawing/2014/main" id="{130D8A22-7608-4DD0-BF5E-B3F6F4ECFF47}"/>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12" name="AutoShape 1">
          <a:extLst>
            <a:ext uri="{FF2B5EF4-FFF2-40B4-BE49-F238E27FC236}">
              <a16:creationId xmlns:a16="http://schemas.microsoft.com/office/drawing/2014/main" id="{625A6496-728A-40D5-AE71-08DC4E245A0F}"/>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13" name="AutoShape 1">
          <a:extLst>
            <a:ext uri="{FF2B5EF4-FFF2-40B4-BE49-F238E27FC236}">
              <a16:creationId xmlns:a16="http://schemas.microsoft.com/office/drawing/2014/main" id="{75EDF071-77C3-4E9A-8F45-1C44B48E49DB}"/>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14" name="AutoShape 1">
          <a:extLst>
            <a:ext uri="{FF2B5EF4-FFF2-40B4-BE49-F238E27FC236}">
              <a16:creationId xmlns:a16="http://schemas.microsoft.com/office/drawing/2014/main" id="{EBC57E92-F0A5-4E8C-9801-3D25F43A7210}"/>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15" name="AutoShape 1">
          <a:extLst>
            <a:ext uri="{FF2B5EF4-FFF2-40B4-BE49-F238E27FC236}">
              <a16:creationId xmlns:a16="http://schemas.microsoft.com/office/drawing/2014/main" id="{AF103133-0A5A-45D1-B95B-47B8313AA921}"/>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16" name="AutoShape 1">
          <a:extLst>
            <a:ext uri="{FF2B5EF4-FFF2-40B4-BE49-F238E27FC236}">
              <a16:creationId xmlns:a16="http://schemas.microsoft.com/office/drawing/2014/main" id="{2CF248E7-FA9F-43BB-885C-ECCE38D2148E}"/>
            </a:ext>
          </a:extLst>
        </xdr:cNvPr>
        <xdr:cNvSpPr>
          <a:spLocks noChangeAspect="1" noChangeArrowheads="1"/>
        </xdr:cNvSpPr>
      </xdr:nvSpPr>
      <xdr:spPr bwMode="auto">
        <a:xfrm>
          <a:off x="46482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17" name="AutoShape 1">
          <a:extLst>
            <a:ext uri="{FF2B5EF4-FFF2-40B4-BE49-F238E27FC236}">
              <a16:creationId xmlns:a16="http://schemas.microsoft.com/office/drawing/2014/main" id="{A3D5C853-7011-4058-A7E2-34E0C568C8B7}"/>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18" name="AutoShape 1">
          <a:extLst>
            <a:ext uri="{FF2B5EF4-FFF2-40B4-BE49-F238E27FC236}">
              <a16:creationId xmlns:a16="http://schemas.microsoft.com/office/drawing/2014/main" id="{A2AB8BFB-17B6-4071-9028-5941D2D52023}"/>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19" name="AutoShape 1">
          <a:extLst>
            <a:ext uri="{FF2B5EF4-FFF2-40B4-BE49-F238E27FC236}">
              <a16:creationId xmlns:a16="http://schemas.microsoft.com/office/drawing/2014/main" id="{D6475360-C547-4677-A58C-8DD75B9CF914}"/>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20" name="AutoShape 1">
          <a:extLst>
            <a:ext uri="{FF2B5EF4-FFF2-40B4-BE49-F238E27FC236}">
              <a16:creationId xmlns:a16="http://schemas.microsoft.com/office/drawing/2014/main" id="{E8C27BE6-766D-4172-AD13-B488F7A7C566}"/>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1" name="AutoShape 1">
          <a:extLst>
            <a:ext uri="{FF2B5EF4-FFF2-40B4-BE49-F238E27FC236}">
              <a16:creationId xmlns:a16="http://schemas.microsoft.com/office/drawing/2014/main" id="{5407D74B-769F-44F1-8169-029DCE02C941}"/>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2" name="AutoShape 1">
          <a:extLst>
            <a:ext uri="{FF2B5EF4-FFF2-40B4-BE49-F238E27FC236}">
              <a16:creationId xmlns:a16="http://schemas.microsoft.com/office/drawing/2014/main" id="{CC78639E-9AD2-4294-958A-EBAB443703B7}"/>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3" name="AutoShape 1">
          <a:extLst>
            <a:ext uri="{FF2B5EF4-FFF2-40B4-BE49-F238E27FC236}">
              <a16:creationId xmlns:a16="http://schemas.microsoft.com/office/drawing/2014/main" id="{C49D42DD-EC16-410A-B09A-26A653117B45}"/>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4" name="AutoShape 1">
          <a:extLst>
            <a:ext uri="{FF2B5EF4-FFF2-40B4-BE49-F238E27FC236}">
              <a16:creationId xmlns:a16="http://schemas.microsoft.com/office/drawing/2014/main" id="{B9086C5C-017F-4DC1-8A1E-22C6DE66B74B}"/>
            </a:ext>
          </a:extLst>
        </xdr:cNvPr>
        <xdr:cNvSpPr>
          <a:spLocks noChangeAspect="1" noChangeArrowheads="1"/>
        </xdr:cNvSpPr>
      </xdr:nvSpPr>
      <xdr:spPr bwMode="auto">
        <a:xfrm>
          <a:off x="52578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5" name="AutoShape 1">
          <a:extLst>
            <a:ext uri="{FF2B5EF4-FFF2-40B4-BE49-F238E27FC236}">
              <a16:creationId xmlns:a16="http://schemas.microsoft.com/office/drawing/2014/main" id="{88150FE8-5587-4169-BDA8-1523CF470CB5}"/>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6" name="AutoShape 1">
          <a:extLst>
            <a:ext uri="{FF2B5EF4-FFF2-40B4-BE49-F238E27FC236}">
              <a16:creationId xmlns:a16="http://schemas.microsoft.com/office/drawing/2014/main" id="{75D83002-C280-4F36-8D38-D295D8E72500}"/>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7" name="AutoShape 1">
          <a:extLst>
            <a:ext uri="{FF2B5EF4-FFF2-40B4-BE49-F238E27FC236}">
              <a16:creationId xmlns:a16="http://schemas.microsoft.com/office/drawing/2014/main" id="{659EC40E-4A70-4A2D-A081-BC53E1FD67FD}"/>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28" name="AutoShape 1">
          <a:extLst>
            <a:ext uri="{FF2B5EF4-FFF2-40B4-BE49-F238E27FC236}">
              <a16:creationId xmlns:a16="http://schemas.microsoft.com/office/drawing/2014/main" id="{FCCEC9DE-15B3-4F99-94C4-3D06E57C1695}"/>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29" name="AutoShape 1">
          <a:extLst>
            <a:ext uri="{FF2B5EF4-FFF2-40B4-BE49-F238E27FC236}">
              <a16:creationId xmlns:a16="http://schemas.microsoft.com/office/drawing/2014/main" id="{A6E7355F-2710-4810-B859-A2775512229B}"/>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30" name="AutoShape 1">
          <a:extLst>
            <a:ext uri="{FF2B5EF4-FFF2-40B4-BE49-F238E27FC236}">
              <a16:creationId xmlns:a16="http://schemas.microsoft.com/office/drawing/2014/main" id="{12698967-AAB3-4154-8FD5-AE3761ECDE7E}"/>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31" name="AutoShape 1">
          <a:extLst>
            <a:ext uri="{FF2B5EF4-FFF2-40B4-BE49-F238E27FC236}">
              <a16:creationId xmlns:a16="http://schemas.microsoft.com/office/drawing/2014/main" id="{3A3E2C34-3988-40EF-9AA9-95019DDF3EA5}"/>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232" name="AutoShape 1">
          <a:extLst>
            <a:ext uri="{FF2B5EF4-FFF2-40B4-BE49-F238E27FC236}">
              <a16:creationId xmlns:a16="http://schemas.microsoft.com/office/drawing/2014/main" id="{A006C7A6-B20F-42F5-B6D7-64ED7FDAE8C4}"/>
            </a:ext>
          </a:extLst>
        </xdr:cNvPr>
        <xdr:cNvSpPr>
          <a:spLocks noChangeAspect="1" noChangeArrowheads="1"/>
        </xdr:cNvSpPr>
      </xdr:nvSpPr>
      <xdr:spPr bwMode="auto">
        <a:xfrm>
          <a:off x="46482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33" name="AutoShape 1">
          <a:extLst>
            <a:ext uri="{FF2B5EF4-FFF2-40B4-BE49-F238E27FC236}">
              <a16:creationId xmlns:a16="http://schemas.microsoft.com/office/drawing/2014/main" id="{B3D24020-AC93-402D-80DC-787A5C02E4A8}"/>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34" name="AutoShape 1">
          <a:extLst>
            <a:ext uri="{FF2B5EF4-FFF2-40B4-BE49-F238E27FC236}">
              <a16:creationId xmlns:a16="http://schemas.microsoft.com/office/drawing/2014/main" id="{F26FA1CF-CBA5-4F78-BB11-C82EE25B3886}"/>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35" name="AutoShape 1">
          <a:extLst>
            <a:ext uri="{FF2B5EF4-FFF2-40B4-BE49-F238E27FC236}">
              <a16:creationId xmlns:a16="http://schemas.microsoft.com/office/drawing/2014/main" id="{DBCD58D9-7BD8-4E13-8135-B1E848CB32B5}"/>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236" name="AutoShape 1">
          <a:extLst>
            <a:ext uri="{FF2B5EF4-FFF2-40B4-BE49-F238E27FC236}">
              <a16:creationId xmlns:a16="http://schemas.microsoft.com/office/drawing/2014/main" id="{AB1C65BA-06A5-4AE9-9770-2827FCA89439}"/>
            </a:ext>
          </a:extLst>
        </xdr:cNvPr>
        <xdr:cNvSpPr>
          <a:spLocks noChangeAspect="1" noChangeArrowheads="1"/>
        </xdr:cNvSpPr>
      </xdr:nvSpPr>
      <xdr:spPr bwMode="auto">
        <a:xfrm>
          <a:off x="5257800" y="16202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37" name="AutoShape 1">
          <a:extLst>
            <a:ext uri="{FF2B5EF4-FFF2-40B4-BE49-F238E27FC236}">
              <a16:creationId xmlns:a16="http://schemas.microsoft.com/office/drawing/2014/main" id="{8F33F196-702B-4E92-94BF-C2A92B211D66}"/>
            </a:ext>
          </a:extLst>
        </xdr:cNvPr>
        <xdr:cNvSpPr>
          <a:spLocks noChangeAspect="1" noChangeArrowheads="1"/>
        </xdr:cNvSpPr>
      </xdr:nvSpPr>
      <xdr:spPr bwMode="auto">
        <a:xfrm>
          <a:off x="5867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38" name="AutoShape 1">
          <a:extLst>
            <a:ext uri="{FF2B5EF4-FFF2-40B4-BE49-F238E27FC236}">
              <a16:creationId xmlns:a16="http://schemas.microsoft.com/office/drawing/2014/main" id="{CBBBFADF-09F7-445F-AAD7-C61E0B4DDF4C}"/>
            </a:ext>
          </a:extLst>
        </xdr:cNvPr>
        <xdr:cNvSpPr>
          <a:spLocks noChangeAspect="1" noChangeArrowheads="1"/>
        </xdr:cNvSpPr>
      </xdr:nvSpPr>
      <xdr:spPr bwMode="auto">
        <a:xfrm>
          <a:off x="5867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39" name="AutoShape 1">
          <a:extLst>
            <a:ext uri="{FF2B5EF4-FFF2-40B4-BE49-F238E27FC236}">
              <a16:creationId xmlns:a16="http://schemas.microsoft.com/office/drawing/2014/main" id="{9614E6F8-7EA0-4CAB-96B3-03E86F58C8A6}"/>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0" name="AutoShape 1">
          <a:extLst>
            <a:ext uri="{FF2B5EF4-FFF2-40B4-BE49-F238E27FC236}">
              <a16:creationId xmlns:a16="http://schemas.microsoft.com/office/drawing/2014/main" id="{D02ED620-3D6E-4F66-9753-79661D5FC7D6}"/>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1" name="AutoShape 1">
          <a:extLst>
            <a:ext uri="{FF2B5EF4-FFF2-40B4-BE49-F238E27FC236}">
              <a16:creationId xmlns:a16="http://schemas.microsoft.com/office/drawing/2014/main" id="{5323B3F6-2E9C-456F-BC4A-A7E9DE6170D6}"/>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2" name="AutoShape 1">
          <a:extLst>
            <a:ext uri="{FF2B5EF4-FFF2-40B4-BE49-F238E27FC236}">
              <a16:creationId xmlns:a16="http://schemas.microsoft.com/office/drawing/2014/main" id="{8095F800-F0DE-4E57-8BFA-7CE66FD95933}"/>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3" name="AutoShape 1">
          <a:extLst>
            <a:ext uri="{FF2B5EF4-FFF2-40B4-BE49-F238E27FC236}">
              <a16:creationId xmlns:a16="http://schemas.microsoft.com/office/drawing/2014/main" id="{F884BCF2-9057-4A47-8A3F-2E7E85609E49}"/>
            </a:ext>
          </a:extLst>
        </xdr:cNvPr>
        <xdr:cNvSpPr>
          <a:spLocks noChangeAspect="1" noChangeArrowheads="1"/>
        </xdr:cNvSpPr>
      </xdr:nvSpPr>
      <xdr:spPr bwMode="auto">
        <a:xfrm>
          <a:off x="5867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4" name="AutoShape 1">
          <a:extLst>
            <a:ext uri="{FF2B5EF4-FFF2-40B4-BE49-F238E27FC236}">
              <a16:creationId xmlns:a16="http://schemas.microsoft.com/office/drawing/2014/main" id="{2F461692-A388-4936-98D6-1F7DFBCB417C}"/>
            </a:ext>
          </a:extLst>
        </xdr:cNvPr>
        <xdr:cNvSpPr>
          <a:spLocks noChangeAspect="1" noChangeArrowheads="1"/>
        </xdr:cNvSpPr>
      </xdr:nvSpPr>
      <xdr:spPr bwMode="auto">
        <a:xfrm>
          <a:off x="5867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5" name="AutoShape 1">
          <a:extLst>
            <a:ext uri="{FF2B5EF4-FFF2-40B4-BE49-F238E27FC236}">
              <a16:creationId xmlns:a16="http://schemas.microsoft.com/office/drawing/2014/main" id="{76F94F2E-70FA-4D4D-AEC9-C03375CF3AD8}"/>
            </a:ext>
          </a:extLst>
        </xdr:cNvPr>
        <xdr:cNvSpPr>
          <a:spLocks noChangeAspect="1" noChangeArrowheads="1"/>
        </xdr:cNvSpPr>
      </xdr:nvSpPr>
      <xdr:spPr bwMode="auto">
        <a:xfrm>
          <a:off x="5867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6" name="AutoShape 1">
          <a:extLst>
            <a:ext uri="{FF2B5EF4-FFF2-40B4-BE49-F238E27FC236}">
              <a16:creationId xmlns:a16="http://schemas.microsoft.com/office/drawing/2014/main" id="{251F3CD5-8193-4703-B45A-B0473133A04F}"/>
            </a:ext>
          </a:extLst>
        </xdr:cNvPr>
        <xdr:cNvSpPr>
          <a:spLocks noChangeAspect="1" noChangeArrowheads="1"/>
        </xdr:cNvSpPr>
      </xdr:nvSpPr>
      <xdr:spPr bwMode="auto">
        <a:xfrm>
          <a:off x="5867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7" name="AutoShape 1">
          <a:extLst>
            <a:ext uri="{FF2B5EF4-FFF2-40B4-BE49-F238E27FC236}">
              <a16:creationId xmlns:a16="http://schemas.microsoft.com/office/drawing/2014/main" id="{66BD719E-B2E3-4CEC-97D2-95E8F0CAFB5A}"/>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8" name="AutoShape 1">
          <a:extLst>
            <a:ext uri="{FF2B5EF4-FFF2-40B4-BE49-F238E27FC236}">
              <a16:creationId xmlns:a16="http://schemas.microsoft.com/office/drawing/2014/main" id="{1D6B6ADB-B83D-4F75-986A-3FC7F3F88307}"/>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49" name="AutoShape 1">
          <a:extLst>
            <a:ext uri="{FF2B5EF4-FFF2-40B4-BE49-F238E27FC236}">
              <a16:creationId xmlns:a16="http://schemas.microsoft.com/office/drawing/2014/main" id="{05EB504F-A383-4BA1-9594-C7AC02C7257B}"/>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250" name="AutoShape 1">
          <a:extLst>
            <a:ext uri="{FF2B5EF4-FFF2-40B4-BE49-F238E27FC236}">
              <a16:creationId xmlns:a16="http://schemas.microsoft.com/office/drawing/2014/main" id="{8F74DAB2-B190-4C79-B185-8A5413817BFD}"/>
            </a:ext>
          </a:extLst>
        </xdr:cNvPr>
        <xdr:cNvSpPr>
          <a:spLocks noChangeAspect="1" noChangeArrowheads="1"/>
        </xdr:cNvSpPr>
      </xdr:nvSpPr>
      <xdr:spPr bwMode="auto">
        <a:xfrm>
          <a:off x="5867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1" name="AutoShape 1">
          <a:extLst>
            <a:ext uri="{FF2B5EF4-FFF2-40B4-BE49-F238E27FC236}">
              <a16:creationId xmlns:a16="http://schemas.microsoft.com/office/drawing/2014/main" id="{5B315FAB-EFB9-464B-859F-963840D7349A}"/>
            </a:ext>
          </a:extLst>
        </xdr:cNvPr>
        <xdr:cNvSpPr>
          <a:spLocks noChangeAspect="1" noChangeArrowheads="1"/>
        </xdr:cNvSpPr>
      </xdr:nvSpPr>
      <xdr:spPr bwMode="auto">
        <a:xfrm>
          <a:off x="6477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2" name="AutoShape 1">
          <a:extLst>
            <a:ext uri="{FF2B5EF4-FFF2-40B4-BE49-F238E27FC236}">
              <a16:creationId xmlns:a16="http://schemas.microsoft.com/office/drawing/2014/main" id="{F0D03AB5-A15D-4E48-89DF-3D4668C705C5}"/>
            </a:ext>
          </a:extLst>
        </xdr:cNvPr>
        <xdr:cNvSpPr>
          <a:spLocks noChangeAspect="1" noChangeArrowheads="1"/>
        </xdr:cNvSpPr>
      </xdr:nvSpPr>
      <xdr:spPr bwMode="auto">
        <a:xfrm>
          <a:off x="6477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3" name="AutoShape 1">
          <a:extLst>
            <a:ext uri="{FF2B5EF4-FFF2-40B4-BE49-F238E27FC236}">
              <a16:creationId xmlns:a16="http://schemas.microsoft.com/office/drawing/2014/main" id="{02AC6840-A4A8-492C-8167-6B5B679FB5E3}"/>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4" name="AutoShape 1">
          <a:extLst>
            <a:ext uri="{FF2B5EF4-FFF2-40B4-BE49-F238E27FC236}">
              <a16:creationId xmlns:a16="http://schemas.microsoft.com/office/drawing/2014/main" id="{DFAC1A78-E007-47C0-8857-E3B15AB058C2}"/>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5" name="AutoShape 1">
          <a:extLst>
            <a:ext uri="{FF2B5EF4-FFF2-40B4-BE49-F238E27FC236}">
              <a16:creationId xmlns:a16="http://schemas.microsoft.com/office/drawing/2014/main" id="{309122F8-5FCD-4415-9EFD-ABEC6CA8E611}"/>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6" name="AutoShape 1">
          <a:extLst>
            <a:ext uri="{FF2B5EF4-FFF2-40B4-BE49-F238E27FC236}">
              <a16:creationId xmlns:a16="http://schemas.microsoft.com/office/drawing/2014/main" id="{22AC5F6C-2343-49D0-855F-F503BE10D326}"/>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7" name="AutoShape 1">
          <a:extLst>
            <a:ext uri="{FF2B5EF4-FFF2-40B4-BE49-F238E27FC236}">
              <a16:creationId xmlns:a16="http://schemas.microsoft.com/office/drawing/2014/main" id="{A26D5DEA-9543-4B0B-AFEA-7301A48DBDD0}"/>
            </a:ext>
          </a:extLst>
        </xdr:cNvPr>
        <xdr:cNvSpPr>
          <a:spLocks noChangeAspect="1" noChangeArrowheads="1"/>
        </xdr:cNvSpPr>
      </xdr:nvSpPr>
      <xdr:spPr bwMode="auto">
        <a:xfrm>
          <a:off x="6477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8" name="AutoShape 1">
          <a:extLst>
            <a:ext uri="{FF2B5EF4-FFF2-40B4-BE49-F238E27FC236}">
              <a16:creationId xmlns:a16="http://schemas.microsoft.com/office/drawing/2014/main" id="{EC841ED1-6C53-433C-8253-D0423116F8F4}"/>
            </a:ext>
          </a:extLst>
        </xdr:cNvPr>
        <xdr:cNvSpPr>
          <a:spLocks noChangeAspect="1" noChangeArrowheads="1"/>
        </xdr:cNvSpPr>
      </xdr:nvSpPr>
      <xdr:spPr bwMode="auto">
        <a:xfrm>
          <a:off x="6477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59" name="AutoShape 1">
          <a:extLst>
            <a:ext uri="{FF2B5EF4-FFF2-40B4-BE49-F238E27FC236}">
              <a16:creationId xmlns:a16="http://schemas.microsoft.com/office/drawing/2014/main" id="{A0098454-7876-4DCB-BEB3-080AF7D5A478}"/>
            </a:ext>
          </a:extLst>
        </xdr:cNvPr>
        <xdr:cNvSpPr>
          <a:spLocks noChangeAspect="1" noChangeArrowheads="1"/>
        </xdr:cNvSpPr>
      </xdr:nvSpPr>
      <xdr:spPr bwMode="auto">
        <a:xfrm>
          <a:off x="6477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60" name="AutoShape 1">
          <a:extLst>
            <a:ext uri="{FF2B5EF4-FFF2-40B4-BE49-F238E27FC236}">
              <a16:creationId xmlns:a16="http://schemas.microsoft.com/office/drawing/2014/main" id="{446650FB-C89F-4188-BD6B-FCE7E9A9811B}"/>
            </a:ext>
          </a:extLst>
        </xdr:cNvPr>
        <xdr:cNvSpPr>
          <a:spLocks noChangeAspect="1" noChangeArrowheads="1"/>
        </xdr:cNvSpPr>
      </xdr:nvSpPr>
      <xdr:spPr bwMode="auto">
        <a:xfrm>
          <a:off x="64770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61" name="AutoShape 1">
          <a:extLst>
            <a:ext uri="{FF2B5EF4-FFF2-40B4-BE49-F238E27FC236}">
              <a16:creationId xmlns:a16="http://schemas.microsoft.com/office/drawing/2014/main" id="{3DF2519A-6D61-4822-9C41-80B969E6DFC5}"/>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62" name="AutoShape 1">
          <a:extLst>
            <a:ext uri="{FF2B5EF4-FFF2-40B4-BE49-F238E27FC236}">
              <a16:creationId xmlns:a16="http://schemas.microsoft.com/office/drawing/2014/main" id="{6EBF3062-21F1-41E9-A896-4A490177AF13}"/>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63" name="AutoShape 1">
          <a:extLst>
            <a:ext uri="{FF2B5EF4-FFF2-40B4-BE49-F238E27FC236}">
              <a16:creationId xmlns:a16="http://schemas.microsoft.com/office/drawing/2014/main" id="{23580DC7-C988-46BD-8267-1CC53243CE24}"/>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264" name="AutoShape 1">
          <a:extLst>
            <a:ext uri="{FF2B5EF4-FFF2-40B4-BE49-F238E27FC236}">
              <a16:creationId xmlns:a16="http://schemas.microsoft.com/office/drawing/2014/main" id="{ECE2BBC8-1A94-4135-8706-0ADDB5EDCEDA}"/>
            </a:ext>
          </a:extLst>
        </xdr:cNvPr>
        <xdr:cNvSpPr>
          <a:spLocks noChangeAspect="1" noChangeArrowheads="1"/>
        </xdr:cNvSpPr>
      </xdr:nvSpPr>
      <xdr:spPr bwMode="auto">
        <a:xfrm>
          <a:off x="64770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65" name="AutoShape 1">
          <a:extLst>
            <a:ext uri="{FF2B5EF4-FFF2-40B4-BE49-F238E27FC236}">
              <a16:creationId xmlns:a16="http://schemas.microsoft.com/office/drawing/2014/main" id="{E867A89C-64FB-42A7-9D48-0F6113C8C89A}"/>
            </a:ext>
          </a:extLst>
        </xdr:cNvPr>
        <xdr:cNvSpPr>
          <a:spLocks noChangeAspect="1" noChangeArrowheads="1"/>
        </xdr:cNvSpPr>
      </xdr:nvSpPr>
      <xdr:spPr bwMode="auto">
        <a:xfrm>
          <a:off x="7086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66" name="AutoShape 1">
          <a:extLst>
            <a:ext uri="{FF2B5EF4-FFF2-40B4-BE49-F238E27FC236}">
              <a16:creationId xmlns:a16="http://schemas.microsoft.com/office/drawing/2014/main" id="{5C07D6A7-3358-4F89-B0B9-1AF2AEE196E5}"/>
            </a:ext>
          </a:extLst>
        </xdr:cNvPr>
        <xdr:cNvSpPr>
          <a:spLocks noChangeAspect="1" noChangeArrowheads="1"/>
        </xdr:cNvSpPr>
      </xdr:nvSpPr>
      <xdr:spPr bwMode="auto">
        <a:xfrm>
          <a:off x="7086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67" name="AutoShape 1">
          <a:extLst>
            <a:ext uri="{FF2B5EF4-FFF2-40B4-BE49-F238E27FC236}">
              <a16:creationId xmlns:a16="http://schemas.microsoft.com/office/drawing/2014/main" id="{44EDAC48-2547-4BE4-B8E9-220D94096832}"/>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68" name="AutoShape 1">
          <a:extLst>
            <a:ext uri="{FF2B5EF4-FFF2-40B4-BE49-F238E27FC236}">
              <a16:creationId xmlns:a16="http://schemas.microsoft.com/office/drawing/2014/main" id="{D101F59B-9433-4B47-930A-D2D94129766D}"/>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69" name="AutoShape 1">
          <a:extLst>
            <a:ext uri="{FF2B5EF4-FFF2-40B4-BE49-F238E27FC236}">
              <a16:creationId xmlns:a16="http://schemas.microsoft.com/office/drawing/2014/main" id="{BEB89EEA-9DF8-4C41-A503-A9B7AAC16E13}"/>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0" name="AutoShape 1">
          <a:extLst>
            <a:ext uri="{FF2B5EF4-FFF2-40B4-BE49-F238E27FC236}">
              <a16:creationId xmlns:a16="http://schemas.microsoft.com/office/drawing/2014/main" id="{DB1B88F3-812C-4AD9-8D71-F3E3E3E84269}"/>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1" name="AutoShape 1">
          <a:extLst>
            <a:ext uri="{FF2B5EF4-FFF2-40B4-BE49-F238E27FC236}">
              <a16:creationId xmlns:a16="http://schemas.microsoft.com/office/drawing/2014/main" id="{C9A89C22-DA09-4B66-800B-47CAC3FE956A}"/>
            </a:ext>
          </a:extLst>
        </xdr:cNvPr>
        <xdr:cNvSpPr>
          <a:spLocks noChangeAspect="1" noChangeArrowheads="1"/>
        </xdr:cNvSpPr>
      </xdr:nvSpPr>
      <xdr:spPr bwMode="auto">
        <a:xfrm>
          <a:off x="7086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2" name="AutoShape 1">
          <a:extLst>
            <a:ext uri="{FF2B5EF4-FFF2-40B4-BE49-F238E27FC236}">
              <a16:creationId xmlns:a16="http://schemas.microsoft.com/office/drawing/2014/main" id="{17AD9BF6-04E4-464C-9FF9-D2A7DF29B20B}"/>
            </a:ext>
          </a:extLst>
        </xdr:cNvPr>
        <xdr:cNvSpPr>
          <a:spLocks noChangeAspect="1" noChangeArrowheads="1"/>
        </xdr:cNvSpPr>
      </xdr:nvSpPr>
      <xdr:spPr bwMode="auto">
        <a:xfrm>
          <a:off x="7086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3" name="AutoShape 1">
          <a:extLst>
            <a:ext uri="{FF2B5EF4-FFF2-40B4-BE49-F238E27FC236}">
              <a16:creationId xmlns:a16="http://schemas.microsoft.com/office/drawing/2014/main" id="{12C569F4-34D7-4E4B-BCDE-ED1BD20D986D}"/>
            </a:ext>
          </a:extLst>
        </xdr:cNvPr>
        <xdr:cNvSpPr>
          <a:spLocks noChangeAspect="1" noChangeArrowheads="1"/>
        </xdr:cNvSpPr>
      </xdr:nvSpPr>
      <xdr:spPr bwMode="auto">
        <a:xfrm>
          <a:off x="7086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4" name="AutoShape 1">
          <a:extLst>
            <a:ext uri="{FF2B5EF4-FFF2-40B4-BE49-F238E27FC236}">
              <a16:creationId xmlns:a16="http://schemas.microsoft.com/office/drawing/2014/main" id="{EF6E04CC-4F58-4600-9243-91DA5D292FF5}"/>
            </a:ext>
          </a:extLst>
        </xdr:cNvPr>
        <xdr:cNvSpPr>
          <a:spLocks noChangeAspect="1" noChangeArrowheads="1"/>
        </xdr:cNvSpPr>
      </xdr:nvSpPr>
      <xdr:spPr bwMode="auto">
        <a:xfrm>
          <a:off x="70866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5" name="AutoShape 1">
          <a:extLst>
            <a:ext uri="{FF2B5EF4-FFF2-40B4-BE49-F238E27FC236}">
              <a16:creationId xmlns:a16="http://schemas.microsoft.com/office/drawing/2014/main" id="{52E1326B-04D4-4758-9277-B3C3C33A0F45}"/>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6" name="AutoShape 1">
          <a:extLst>
            <a:ext uri="{FF2B5EF4-FFF2-40B4-BE49-F238E27FC236}">
              <a16:creationId xmlns:a16="http://schemas.microsoft.com/office/drawing/2014/main" id="{662F1652-1E65-478E-B01D-4D0D6EF75274}"/>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7" name="AutoShape 1">
          <a:extLst>
            <a:ext uri="{FF2B5EF4-FFF2-40B4-BE49-F238E27FC236}">
              <a16:creationId xmlns:a16="http://schemas.microsoft.com/office/drawing/2014/main" id="{CE0CCB02-535D-43FD-B45D-6D0247A3DB8C}"/>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278" name="AutoShape 1">
          <a:extLst>
            <a:ext uri="{FF2B5EF4-FFF2-40B4-BE49-F238E27FC236}">
              <a16:creationId xmlns:a16="http://schemas.microsoft.com/office/drawing/2014/main" id="{7254B01A-A721-4470-A815-9DE76E5CE556}"/>
            </a:ext>
          </a:extLst>
        </xdr:cNvPr>
        <xdr:cNvSpPr>
          <a:spLocks noChangeAspect="1" noChangeArrowheads="1"/>
        </xdr:cNvSpPr>
      </xdr:nvSpPr>
      <xdr:spPr bwMode="auto">
        <a:xfrm>
          <a:off x="70866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79" name="AutoShape 1">
          <a:extLst>
            <a:ext uri="{FF2B5EF4-FFF2-40B4-BE49-F238E27FC236}">
              <a16:creationId xmlns:a16="http://schemas.microsoft.com/office/drawing/2014/main" id="{6FB76E00-A4E4-4CB1-9091-53820C227991}"/>
            </a:ext>
          </a:extLst>
        </xdr:cNvPr>
        <xdr:cNvSpPr>
          <a:spLocks noChangeAspect="1" noChangeArrowheads="1"/>
        </xdr:cNvSpPr>
      </xdr:nvSpPr>
      <xdr:spPr bwMode="auto">
        <a:xfrm>
          <a:off x="7696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0" name="AutoShape 1">
          <a:extLst>
            <a:ext uri="{FF2B5EF4-FFF2-40B4-BE49-F238E27FC236}">
              <a16:creationId xmlns:a16="http://schemas.microsoft.com/office/drawing/2014/main" id="{23FF7304-F05A-4F0C-8A5E-B1F50F5CB818}"/>
            </a:ext>
          </a:extLst>
        </xdr:cNvPr>
        <xdr:cNvSpPr>
          <a:spLocks noChangeAspect="1" noChangeArrowheads="1"/>
        </xdr:cNvSpPr>
      </xdr:nvSpPr>
      <xdr:spPr bwMode="auto">
        <a:xfrm>
          <a:off x="7696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1" name="AutoShape 1">
          <a:extLst>
            <a:ext uri="{FF2B5EF4-FFF2-40B4-BE49-F238E27FC236}">
              <a16:creationId xmlns:a16="http://schemas.microsoft.com/office/drawing/2014/main" id="{AD7A5B22-ED6E-4237-9715-F6B7B9629268}"/>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2" name="AutoShape 1">
          <a:extLst>
            <a:ext uri="{FF2B5EF4-FFF2-40B4-BE49-F238E27FC236}">
              <a16:creationId xmlns:a16="http://schemas.microsoft.com/office/drawing/2014/main" id="{F59EDE14-F298-40E5-93AC-7FF094160C09}"/>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3" name="AutoShape 1">
          <a:extLst>
            <a:ext uri="{FF2B5EF4-FFF2-40B4-BE49-F238E27FC236}">
              <a16:creationId xmlns:a16="http://schemas.microsoft.com/office/drawing/2014/main" id="{E70DB39F-3E11-4E94-9CDF-A030F064EA8C}"/>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4" name="AutoShape 1">
          <a:extLst>
            <a:ext uri="{FF2B5EF4-FFF2-40B4-BE49-F238E27FC236}">
              <a16:creationId xmlns:a16="http://schemas.microsoft.com/office/drawing/2014/main" id="{57D9B0D9-E8C4-4E73-A9C8-05C107B35677}"/>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5" name="AutoShape 1">
          <a:extLst>
            <a:ext uri="{FF2B5EF4-FFF2-40B4-BE49-F238E27FC236}">
              <a16:creationId xmlns:a16="http://schemas.microsoft.com/office/drawing/2014/main" id="{A18869B2-1AD4-490F-B861-EEB0754EEE0B}"/>
            </a:ext>
          </a:extLst>
        </xdr:cNvPr>
        <xdr:cNvSpPr>
          <a:spLocks noChangeAspect="1" noChangeArrowheads="1"/>
        </xdr:cNvSpPr>
      </xdr:nvSpPr>
      <xdr:spPr bwMode="auto">
        <a:xfrm>
          <a:off x="7696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6" name="AutoShape 1">
          <a:extLst>
            <a:ext uri="{FF2B5EF4-FFF2-40B4-BE49-F238E27FC236}">
              <a16:creationId xmlns:a16="http://schemas.microsoft.com/office/drawing/2014/main" id="{312FD407-1D9C-4A1E-8B5D-64C635152E0B}"/>
            </a:ext>
          </a:extLst>
        </xdr:cNvPr>
        <xdr:cNvSpPr>
          <a:spLocks noChangeAspect="1" noChangeArrowheads="1"/>
        </xdr:cNvSpPr>
      </xdr:nvSpPr>
      <xdr:spPr bwMode="auto">
        <a:xfrm>
          <a:off x="7696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7" name="AutoShape 1">
          <a:extLst>
            <a:ext uri="{FF2B5EF4-FFF2-40B4-BE49-F238E27FC236}">
              <a16:creationId xmlns:a16="http://schemas.microsoft.com/office/drawing/2014/main" id="{1D34EC70-A503-4980-9326-1ED5F15B6DB3}"/>
            </a:ext>
          </a:extLst>
        </xdr:cNvPr>
        <xdr:cNvSpPr>
          <a:spLocks noChangeAspect="1" noChangeArrowheads="1"/>
        </xdr:cNvSpPr>
      </xdr:nvSpPr>
      <xdr:spPr bwMode="auto">
        <a:xfrm>
          <a:off x="7696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8" name="AutoShape 1">
          <a:extLst>
            <a:ext uri="{FF2B5EF4-FFF2-40B4-BE49-F238E27FC236}">
              <a16:creationId xmlns:a16="http://schemas.microsoft.com/office/drawing/2014/main" id="{D22067F4-A763-423D-8790-14559BE40E8C}"/>
            </a:ext>
          </a:extLst>
        </xdr:cNvPr>
        <xdr:cNvSpPr>
          <a:spLocks noChangeAspect="1" noChangeArrowheads="1"/>
        </xdr:cNvSpPr>
      </xdr:nvSpPr>
      <xdr:spPr bwMode="auto">
        <a:xfrm>
          <a:off x="76962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89" name="AutoShape 1">
          <a:extLst>
            <a:ext uri="{FF2B5EF4-FFF2-40B4-BE49-F238E27FC236}">
              <a16:creationId xmlns:a16="http://schemas.microsoft.com/office/drawing/2014/main" id="{CD9AE77B-0B49-4C87-B84E-880A9E67CA7E}"/>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90" name="AutoShape 1">
          <a:extLst>
            <a:ext uri="{FF2B5EF4-FFF2-40B4-BE49-F238E27FC236}">
              <a16:creationId xmlns:a16="http://schemas.microsoft.com/office/drawing/2014/main" id="{2479CE39-8425-44D7-803A-1B92ABC7DF81}"/>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91" name="AutoShape 1">
          <a:extLst>
            <a:ext uri="{FF2B5EF4-FFF2-40B4-BE49-F238E27FC236}">
              <a16:creationId xmlns:a16="http://schemas.microsoft.com/office/drawing/2014/main" id="{174FA7B5-F4CD-464B-9106-BA8B2ABF8855}"/>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292" name="AutoShape 1">
          <a:extLst>
            <a:ext uri="{FF2B5EF4-FFF2-40B4-BE49-F238E27FC236}">
              <a16:creationId xmlns:a16="http://schemas.microsoft.com/office/drawing/2014/main" id="{B1963FAC-DCEF-40DE-8773-66597A55EF59}"/>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3" name="AutoShape 1">
          <a:extLst>
            <a:ext uri="{FF2B5EF4-FFF2-40B4-BE49-F238E27FC236}">
              <a16:creationId xmlns:a16="http://schemas.microsoft.com/office/drawing/2014/main" id="{40209FEF-CEB6-4091-AB60-3A0C4304880D}"/>
            </a:ext>
          </a:extLst>
        </xdr:cNvPr>
        <xdr:cNvSpPr>
          <a:spLocks noChangeAspect="1" noChangeArrowheads="1"/>
        </xdr:cNvSpPr>
      </xdr:nvSpPr>
      <xdr:spPr bwMode="auto">
        <a:xfrm>
          <a:off x="8305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4" name="AutoShape 1">
          <a:extLst>
            <a:ext uri="{FF2B5EF4-FFF2-40B4-BE49-F238E27FC236}">
              <a16:creationId xmlns:a16="http://schemas.microsoft.com/office/drawing/2014/main" id="{5CCA11F0-D467-4CDF-AA97-CB3B75C6F11D}"/>
            </a:ext>
          </a:extLst>
        </xdr:cNvPr>
        <xdr:cNvSpPr>
          <a:spLocks noChangeAspect="1" noChangeArrowheads="1"/>
        </xdr:cNvSpPr>
      </xdr:nvSpPr>
      <xdr:spPr bwMode="auto">
        <a:xfrm>
          <a:off x="8305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5" name="AutoShape 1">
          <a:extLst>
            <a:ext uri="{FF2B5EF4-FFF2-40B4-BE49-F238E27FC236}">
              <a16:creationId xmlns:a16="http://schemas.microsoft.com/office/drawing/2014/main" id="{4ACB4E79-08CF-4BF4-A3D1-9DD764C7F6D3}"/>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6" name="AutoShape 1">
          <a:extLst>
            <a:ext uri="{FF2B5EF4-FFF2-40B4-BE49-F238E27FC236}">
              <a16:creationId xmlns:a16="http://schemas.microsoft.com/office/drawing/2014/main" id="{9BB0EA45-F9BF-4DB7-AE19-4E5CA2EBA914}"/>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7" name="AutoShape 1">
          <a:extLst>
            <a:ext uri="{FF2B5EF4-FFF2-40B4-BE49-F238E27FC236}">
              <a16:creationId xmlns:a16="http://schemas.microsoft.com/office/drawing/2014/main" id="{FB3361B0-AEBC-4B03-9D3A-2B005D9784E1}"/>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8" name="AutoShape 1">
          <a:extLst>
            <a:ext uri="{FF2B5EF4-FFF2-40B4-BE49-F238E27FC236}">
              <a16:creationId xmlns:a16="http://schemas.microsoft.com/office/drawing/2014/main" id="{4AE47FA8-E24E-40CB-8410-6CAB78B6BD11}"/>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299" name="AutoShape 1">
          <a:extLst>
            <a:ext uri="{FF2B5EF4-FFF2-40B4-BE49-F238E27FC236}">
              <a16:creationId xmlns:a16="http://schemas.microsoft.com/office/drawing/2014/main" id="{B2805AE4-874F-459F-9BEA-AFA10DEAB363}"/>
            </a:ext>
          </a:extLst>
        </xdr:cNvPr>
        <xdr:cNvSpPr>
          <a:spLocks noChangeAspect="1" noChangeArrowheads="1"/>
        </xdr:cNvSpPr>
      </xdr:nvSpPr>
      <xdr:spPr bwMode="auto">
        <a:xfrm>
          <a:off x="8305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0" name="AutoShape 1">
          <a:extLst>
            <a:ext uri="{FF2B5EF4-FFF2-40B4-BE49-F238E27FC236}">
              <a16:creationId xmlns:a16="http://schemas.microsoft.com/office/drawing/2014/main" id="{765BEE5C-7275-4210-983F-A1569E586261}"/>
            </a:ext>
          </a:extLst>
        </xdr:cNvPr>
        <xdr:cNvSpPr>
          <a:spLocks noChangeAspect="1" noChangeArrowheads="1"/>
        </xdr:cNvSpPr>
      </xdr:nvSpPr>
      <xdr:spPr bwMode="auto">
        <a:xfrm>
          <a:off x="8305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1" name="AutoShape 1">
          <a:extLst>
            <a:ext uri="{FF2B5EF4-FFF2-40B4-BE49-F238E27FC236}">
              <a16:creationId xmlns:a16="http://schemas.microsoft.com/office/drawing/2014/main" id="{ED0FCEEC-8F8C-4894-8D42-15D7D54CA1ED}"/>
            </a:ext>
          </a:extLst>
        </xdr:cNvPr>
        <xdr:cNvSpPr>
          <a:spLocks noChangeAspect="1" noChangeArrowheads="1"/>
        </xdr:cNvSpPr>
      </xdr:nvSpPr>
      <xdr:spPr bwMode="auto">
        <a:xfrm>
          <a:off x="8305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2" name="AutoShape 1">
          <a:extLst>
            <a:ext uri="{FF2B5EF4-FFF2-40B4-BE49-F238E27FC236}">
              <a16:creationId xmlns:a16="http://schemas.microsoft.com/office/drawing/2014/main" id="{ECDB98B0-A3EF-4349-AFBD-F7BAC1C191C2}"/>
            </a:ext>
          </a:extLst>
        </xdr:cNvPr>
        <xdr:cNvSpPr>
          <a:spLocks noChangeAspect="1" noChangeArrowheads="1"/>
        </xdr:cNvSpPr>
      </xdr:nvSpPr>
      <xdr:spPr bwMode="auto">
        <a:xfrm>
          <a:off x="83058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3" name="AutoShape 1">
          <a:extLst>
            <a:ext uri="{FF2B5EF4-FFF2-40B4-BE49-F238E27FC236}">
              <a16:creationId xmlns:a16="http://schemas.microsoft.com/office/drawing/2014/main" id="{7BA0EEE6-9D66-4C16-814A-F66457568785}"/>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4" name="AutoShape 1">
          <a:extLst>
            <a:ext uri="{FF2B5EF4-FFF2-40B4-BE49-F238E27FC236}">
              <a16:creationId xmlns:a16="http://schemas.microsoft.com/office/drawing/2014/main" id="{8222067C-3237-4D13-81FA-28CE84563741}"/>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5" name="AutoShape 1">
          <a:extLst>
            <a:ext uri="{FF2B5EF4-FFF2-40B4-BE49-F238E27FC236}">
              <a16:creationId xmlns:a16="http://schemas.microsoft.com/office/drawing/2014/main" id="{9B3AD435-5FDA-49BD-9244-B3AA25C28168}"/>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306" name="AutoShape 1">
          <a:extLst>
            <a:ext uri="{FF2B5EF4-FFF2-40B4-BE49-F238E27FC236}">
              <a16:creationId xmlns:a16="http://schemas.microsoft.com/office/drawing/2014/main" id="{90C6B20D-71F4-4A4B-B417-C1A04C0FF66E}"/>
            </a:ext>
          </a:extLst>
        </xdr:cNvPr>
        <xdr:cNvSpPr>
          <a:spLocks noChangeAspect="1" noChangeArrowheads="1"/>
        </xdr:cNvSpPr>
      </xdr:nvSpPr>
      <xdr:spPr bwMode="auto">
        <a:xfrm>
          <a:off x="83058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07" name="AutoShape 1">
          <a:extLst>
            <a:ext uri="{FF2B5EF4-FFF2-40B4-BE49-F238E27FC236}">
              <a16:creationId xmlns:a16="http://schemas.microsoft.com/office/drawing/2014/main" id="{EABEAACD-50C4-47CA-9FF6-5503F71D65E8}"/>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08" name="AutoShape 1">
          <a:extLst>
            <a:ext uri="{FF2B5EF4-FFF2-40B4-BE49-F238E27FC236}">
              <a16:creationId xmlns:a16="http://schemas.microsoft.com/office/drawing/2014/main" id="{603DB02A-20A3-4089-9628-8B4684D31ED2}"/>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09" name="AutoShape 1">
          <a:extLst>
            <a:ext uri="{FF2B5EF4-FFF2-40B4-BE49-F238E27FC236}">
              <a16:creationId xmlns:a16="http://schemas.microsoft.com/office/drawing/2014/main" id="{BD11385D-FFB9-46C2-88D8-4247F52CA235}"/>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10" name="AutoShape 1">
          <a:extLst>
            <a:ext uri="{FF2B5EF4-FFF2-40B4-BE49-F238E27FC236}">
              <a16:creationId xmlns:a16="http://schemas.microsoft.com/office/drawing/2014/main" id="{7D1C50E6-ECD1-4BD7-8A52-EB743700D179}"/>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11" name="AutoShape 1">
          <a:extLst>
            <a:ext uri="{FF2B5EF4-FFF2-40B4-BE49-F238E27FC236}">
              <a16:creationId xmlns:a16="http://schemas.microsoft.com/office/drawing/2014/main" id="{D11E9167-877F-4F65-8A5D-9F2080750D69}"/>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12" name="AutoShape 1">
          <a:extLst>
            <a:ext uri="{FF2B5EF4-FFF2-40B4-BE49-F238E27FC236}">
              <a16:creationId xmlns:a16="http://schemas.microsoft.com/office/drawing/2014/main" id="{CD260349-232E-429D-983D-092AED3E928E}"/>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13" name="AutoShape 1">
          <a:extLst>
            <a:ext uri="{FF2B5EF4-FFF2-40B4-BE49-F238E27FC236}">
              <a16:creationId xmlns:a16="http://schemas.microsoft.com/office/drawing/2014/main" id="{CD231FEB-77B4-42EB-9A02-DEFD96AD044A}"/>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314" name="AutoShape 1">
          <a:extLst>
            <a:ext uri="{FF2B5EF4-FFF2-40B4-BE49-F238E27FC236}">
              <a16:creationId xmlns:a16="http://schemas.microsoft.com/office/drawing/2014/main" id="{CED219B1-15EF-47A2-80C3-3181B1F6C5EF}"/>
            </a:ext>
          </a:extLst>
        </xdr:cNvPr>
        <xdr:cNvSpPr>
          <a:spLocks noChangeAspect="1" noChangeArrowheads="1"/>
        </xdr:cNvSpPr>
      </xdr:nvSpPr>
      <xdr:spPr bwMode="auto">
        <a:xfrm>
          <a:off x="76962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15" name="AutoShape 1">
          <a:extLst>
            <a:ext uri="{FF2B5EF4-FFF2-40B4-BE49-F238E27FC236}">
              <a16:creationId xmlns:a16="http://schemas.microsoft.com/office/drawing/2014/main" id="{398B3B89-E321-4158-AC1D-467822D77AFD}"/>
            </a:ext>
          </a:extLst>
        </xdr:cNvPr>
        <xdr:cNvSpPr>
          <a:spLocks noChangeAspect="1" noChangeArrowheads="1"/>
        </xdr:cNvSpPr>
      </xdr:nvSpPr>
      <xdr:spPr bwMode="auto">
        <a:xfrm>
          <a:off x="8915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16" name="AutoShape 1">
          <a:extLst>
            <a:ext uri="{FF2B5EF4-FFF2-40B4-BE49-F238E27FC236}">
              <a16:creationId xmlns:a16="http://schemas.microsoft.com/office/drawing/2014/main" id="{94438179-3704-4AFD-A6B1-3FFAFF2BB6BB}"/>
            </a:ext>
          </a:extLst>
        </xdr:cNvPr>
        <xdr:cNvSpPr>
          <a:spLocks noChangeAspect="1" noChangeArrowheads="1"/>
        </xdr:cNvSpPr>
      </xdr:nvSpPr>
      <xdr:spPr bwMode="auto">
        <a:xfrm>
          <a:off x="8915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17" name="AutoShape 1">
          <a:extLst>
            <a:ext uri="{FF2B5EF4-FFF2-40B4-BE49-F238E27FC236}">
              <a16:creationId xmlns:a16="http://schemas.microsoft.com/office/drawing/2014/main" id="{A9EDE186-ABFF-4B5E-B097-DFF1CBDA2D61}"/>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18" name="AutoShape 1">
          <a:extLst>
            <a:ext uri="{FF2B5EF4-FFF2-40B4-BE49-F238E27FC236}">
              <a16:creationId xmlns:a16="http://schemas.microsoft.com/office/drawing/2014/main" id="{C2E03BC5-E958-4CAB-A81E-165AC540D09A}"/>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19" name="AutoShape 1">
          <a:extLst>
            <a:ext uri="{FF2B5EF4-FFF2-40B4-BE49-F238E27FC236}">
              <a16:creationId xmlns:a16="http://schemas.microsoft.com/office/drawing/2014/main" id="{3AF52FD0-391B-44F6-B02E-582549301A45}"/>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0" name="AutoShape 1">
          <a:extLst>
            <a:ext uri="{FF2B5EF4-FFF2-40B4-BE49-F238E27FC236}">
              <a16:creationId xmlns:a16="http://schemas.microsoft.com/office/drawing/2014/main" id="{234CB031-4562-4DA2-8CD8-C88CBB46AC05}"/>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1" name="AutoShape 1">
          <a:extLst>
            <a:ext uri="{FF2B5EF4-FFF2-40B4-BE49-F238E27FC236}">
              <a16:creationId xmlns:a16="http://schemas.microsoft.com/office/drawing/2014/main" id="{53375900-6073-4FC9-886F-BEE22EE693A4}"/>
            </a:ext>
          </a:extLst>
        </xdr:cNvPr>
        <xdr:cNvSpPr>
          <a:spLocks noChangeAspect="1" noChangeArrowheads="1"/>
        </xdr:cNvSpPr>
      </xdr:nvSpPr>
      <xdr:spPr bwMode="auto">
        <a:xfrm>
          <a:off x="8915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2" name="AutoShape 1">
          <a:extLst>
            <a:ext uri="{FF2B5EF4-FFF2-40B4-BE49-F238E27FC236}">
              <a16:creationId xmlns:a16="http://schemas.microsoft.com/office/drawing/2014/main" id="{75F31132-A1E1-44C5-90E3-5DCFF1699308}"/>
            </a:ext>
          </a:extLst>
        </xdr:cNvPr>
        <xdr:cNvSpPr>
          <a:spLocks noChangeAspect="1" noChangeArrowheads="1"/>
        </xdr:cNvSpPr>
      </xdr:nvSpPr>
      <xdr:spPr bwMode="auto">
        <a:xfrm>
          <a:off x="8915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3" name="AutoShape 1">
          <a:extLst>
            <a:ext uri="{FF2B5EF4-FFF2-40B4-BE49-F238E27FC236}">
              <a16:creationId xmlns:a16="http://schemas.microsoft.com/office/drawing/2014/main" id="{35408595-DBD7-4E16-B178-B19FBEABACE5}"/>
            </a:ext>
          </a:extLst>
        </xdr:cNvPr>
        <xdr:cNvSpPr>
          <a:spLocks noChangeAspect="1" noChangeArrowheads="1"/>
        </xdr:cNvSpPr>
      </xdr:nvSpPr>
      <xdr:spPr bwMode="auto">
        <a:xfrm>
          <a:off x="8915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4" name="AutoShape 1">
          <a:extLst>
            <a:ext uri="{FF2B5EF4-FFF2-40B4-BE49-F238E27FC236}">
              <a16:creationId xmlns:a16="http://schemas.microsoft.com/office/drawing/2014/main" id="{524CC365-6F4D-4BF7-BDE4-85B7ECCDA7E8}"/>
            </a:ext>
          </a:extLst>
        </xdr:cNvPr>
        <xdr:cNvSpPr>
          <a:spLocks noChangeAspect="1" noChangeArrowheads="1"/>
        </xdr:cNvSpPr>
      </xdr:nvSpPr>
      <xdr:spPr bwMode="auto">
        <a:xfrm>
          <a:off x="8915400" y="147066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5" name="AutoShape 1">
          <a:extLst>
            <a:ext uri="{FF2B5EF4-FFF2-40B4-BE49-F238E27FC236}">
              <a16:creationId xmlns:a16="http://schemas.microsoft.com/office/drawing/2014/main" id="{4CA6044D-3ECE-48DA-B744-706F9AAAA706}"/>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6" name="AutoShape 1">
          <a:extLst>
            <a:ext uri="{FF2B5EF4-FFF2-40B4-BE49-F238E27FC236}">
              <a16:creationId xmlns:a16="http://schemas.microsoft.com/office/drawing/2014/main" id="{75834123-5499-4385-B9B0-9DD3AB33091F}"/>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7" name="AutoShape 1">
          <a:extLst>
            <a:ext uri="{FF2B5EF4-FFF2-40B4-BE49-F238E27FC236}">
              <a16:creationId xmlns:a16="http://schemas.microsoft.com/office/drawing/2014/main" id="{362BE598-3E4E-4C48-8A3A-E11697F4997D}"/>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328" name="AutoShape 1">
          <a:extLst>
            <a:ext uri="{FF2B5EF4-FFF2-40B4-BE49-F238E27FC236}">
              <a16:creationId xmlns:a16="http://schemas.microsoft.com/office/drawing/2014/main" id="{0E4FBB61-8D72-483C-AB3C-20D618D6F932}"/>
            </a:ext>
          </a:extLst>
        </xdr:cNvPr>
        <xdr:cNvSpPr>
          <a:spLocks noChangeAspect="1" noChangeArrowheads="1"/>
        </xdr:cNvSpPr>
      </xdr:nvSpPr>
      <xdr:spPr bwMode="auto">
        <a:xfrm>
          <a:off x="8915400" y="14868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8527"/>
    <xdr:sp macro="" textlink="">
      <xdr:nvSpPr>
        <xdr:cNvPr id="329" name="AutoShape 1">
          <a:extLst>
            <a:ext uri="{FF2B5EF4-FFF2-40B4-BE49-F238E27FC236}">
              <a16:creationId xmlns:a16="http://schemas.microsoft.com/office/drawing/2014/main" id="{C4C39C2C-2BB1-4779-88AC-3680D8A6FC2E}"/>
            </a:ext>
          </a:extLst>
        </xdr:cNvPr>
        <xdr:cNvSpPr>
          <a:spLocks noChangeAspect="1" noChangeArrowheads="1"/>
        </xdr:cNvSpPr>
      </xdr:nvSpPr>
      <xdr:spPr bwMode="auto">
        <a:xfrm>
          <a:off x="1609725" y="21250275"/>
          <a:ext cx="304800" cy="3085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1" name="AutoShape 1">
          <a:extLst>
            <a:ext uri="{FF2B5EF4-FFF2-40B4-BE49-F238E27FC236}">
              <a16:creationId xmlns:a16="http://schemas.microsoft.com/office/drawing/2014/main" id="{F82CD6A0-6BC4-48B6-A94A-8D73574909A0}"/>
            </a:ext>
          </a:extLst>
        </xdr:cNvPr>
        <xdr:cNvSpPr>
          <a:spLocks noChangeAspect="1" noChangeArrowheads="1"/>
        </xdr:cNvSpPr>
      </xdr:nvSpPr>
      <xdr:spPr bwMode="auto">
        <a:xfrm>
          <a:off x="1609725"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2" name="AutoShape 1">
          <a:extLst>
            <a:ext uri="{FF2B5EF4-FFF2-40B4-BE49-F238E27FC236}">
              <a16:creationId xmlns:a16="http://schemas.microsoft.com/office/drawing/2014/main" id="{5A7BB425-8B08-4650-9847-FD3D3F3C0DD7}"/>
            </a:ext>
          </a:extLst>
        </xdr:cNvPr>
        <xdr:cNvSpPr>
          <a:spLocks noChangeAspect="1" noChangeArrowheads="1"/>
        </xdr:cNvSpPr>
      </xdr:nvSpPr>
      <xdr:spPr bwMode="auto">
        <a:xfrm>
          <a:off x="1609725"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3" name="AutoShape 1">
          <a:extLst>
            <a:ext uri="{FF2B5EF4-FFF2-40B4-BE49-F238E27FC236}">
              <a16:creationId xmlns:a16="http://schemas.microsoft.com/office/drawing/2014/main" id="{7AB55CFB-F5D8-4A8A-A66B-8E9EB051ACC6}"/>
            </a:ext>
          </a:extLst>
        </xdr:cNvPr>
        <xdr:cNvSpPr>
          <a:spLocks noChangeAspect="1" noChangeArrowheads="1"/>
        </xdr:cNvSpPr>
      </xdr:nvSpPr>
      <xdr:spPr bwMode="auto">
        <a:xfrm>
          <a:off x="1609725"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4" name="AutoShape 1">
          <a:extLst>
            <a:ext uri="{FF2B5EF4-FFF2-40B4-BE49-F238E27FC236}">
              <a16:creationId xmlns:a16="http://schemas.microsoft.com/office/drawing/2014/main" id="{4ED9CFEF-F706-4820-A672-FEE0AD03B2EF}"/>
            </a:ext>
          </a:extLst>
        </xdr:cNvPr>
        <xdr:cNvSpPr>
          <a:spLocks noChangeAspect="1" noChangeArrowheads="1"/>
        </xdr:cNvSpPr>
      </xdr:nvSpPr>
      <xdr:spPr bwMode="auto">
        <a:xfrm>
          <a:off x="1609725"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5" name="AutoShape 1">
          <a:extLst>
            <a:ext uri="{FF2B5EF4-FFF2-40B4-BE49-F238E27FC236}">
              <a16:creationId xmlns:a16="http://schemas.microsoft.com/office/drawing/2014/main" id="{C9C0F0F5-ECC1-4F61-92AA-4B986C382F9A}"/>
            </a:ext>
          </a:extLst>
        </xdr:cNvPr>
        <xdr:cNvSpPr>
          <a:spLocks noChangeAspect="1" noChangeArrowheads="1"/>
        </xdr:cNvSpPr>
      </xdr:nvSpPr>
      <xdr:spPr bwMode="auto">
        <a:xfrm>
          <a:off x="1609725"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6" name="AutoShape 1">
          <a:extLst>
            <a:ext uri="{FF2B5EF4-FFF2-40B4-BE49-F238E27FC236}">
              <a16:creationId xmlns:a16="http://schemas.microsoft.com/office/drawing/2014/main" id="{314F1E52-03E6-474D-8CCF-11698CFE84ED}"/>
            </a:ext>
          </a:extLst>
        </xdr:cNvPr>
        <xdr:cNvSpPr>
          <a:spLocks noChangeAspect="1" noChangeArrowheads="1"/>
        </xdr:cNvSpPr>
      </xdr:nvSpPr>
      <xdr:spPr bwMode="auto">
        <a:xfrm>
          <a:off x="1609725"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7" name="AutoShape 1">
          <a:extLst>
            <a:ext uri="{FF2B5EF4-FFF2-40B4-BE49-F238E27FC236}">
              <a16:creationId xmlns:a16="http://schemas.microsoft.com/office/drawing/2014/main" id="{18974270-B438-49F3-A5C5-DF46C4F0B636}"/>
            </a:ext>
          </a:extLst>
        </xdr:cNvPr>
        <xdr:cNvSpPr>
          <a:spLocks noChangeAspect="1" noChangeArrowheads="1"/>
        </xdr:cNvSpPr>
      </xdr:nvSpPr>
      <xdr:spPr bwMode="auto">
        <a:xfrm>
          <a:off x="1609725"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8" name="AutoShape 1">
          <a:extLst>
            <a:ext uri="{FF2B5EF4-FFF2-40B4-BE49-F238E27FC236}">
              <a16:creationId xmlns:a16="http://schemas.microsoft.com/office/drawing/2014/main" id="{CDC292A1-545C-4DD8-9AAF-4F5196057D0D}"/>
            </a:ext>
          </a:extLst>
        </xdr:cNvPr>
        <xdr:cNvSpPr>
          <a:spLocks noChangeAspect="1" noChangeArrowheads="1"/>
        </xdr:cNvSpPr>
      </xdr:nvSpPr>
      <xdr:spPr bwMode="auto">
        <a:xfrm>
          <a:off x="1609725"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39" name="AutoShape 1">
          <a:extLst>
            <a:ext uri="{FF2B5EF4-FFF2-40B4-BE49-F238E27FC236}">
              <a16:creationId xmlns:a16="http://schemas.microsoft.com/office/drawing/2014/main" id="{40CDD01D-EAD1-448A-90A4-1C1B597E1E6B}"/>
            </a:ext>
          </a:extLst>
        </xdr:cNvPr>
        <xdr:cNvSpPr>
          <a:spLocks noChangeAspect="1" noChangeArrowheads="1"/>
        </xdr:cNvSpPr>
      </xdr:nvSpPr>
      <xdr:spPr bwMode="auto">
        <a:xfrm>
          <a:off x="1609725"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0" name="AutoShape 1">
          <a:extLst>
            <a:ext uri="{FF2B5EF4-FFF2-40B4-BE49-F238E27FC236}">
              <a16:creationId xmlns:a16="http://schemas.microsoft.com/office/drawing/2014/main" id="{4EBC1413-5FD9-46C2-840D-02D13F887E41}"/>
            </a:ext>
          </a:extLst>
        </xdr:cNvPr>
        <xdr:cNvSpPr>
          <a:spLocks noChangeAspect="1" noChangeArrowheads="1"/>
        </xdr:cNvSpPr>
      </xdr:nvSpPr>
      <xdr:spPr bwMode="auto">
        <a:xfrm>
          <a:off x="1609725"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1" name="AutoShape 1">
          <a:extLst>
            <a:ext uri="{FF2B5EF4-FFF2-40B4-BE49-F238E27FC236}">
              <a16:creationId xmlns:a16="http://schemas.microsoft.com/office/drawing/2014/main" id="{923AE9B5-210D-4FF1-A0B1-509FD8146353}"/>
            </a:ext>
          </a:extLst>
        </xdr:cNvPr>
        <xdr:cNvSpPr>
          <a:spLocks noChangeAspect="1" noChangeArrowheads="1"/>
        </xdr:cNvSpPr>
      </xdr:nvSpPr>
      <xdr:spPr bwMode="auto">
        <a:xfrm>
          <a:off x="1609725"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2" name="AutoShape 1">
          <a:extLst>
            <a:ext uri="{FF2B5EF4-FFF2-40B4-BE49-F238E27FC236}">
              <a16:creationId xmlns:a16="http://schemas.microsoft.com/office/drawing/2014/main" id="{DB714C24-0417-42C7-82C3-FAFDD53188FE}"/>
            </a:ext>
          </a:extLst>
        </xdr:cNvPr>
        <xdr:cNvSpPr>
          <a:spLocks noChangeAspect="1" noChangeArrowheads="1"/>
        </xdr:cNvSpPr>
      </xdr:nvSpPr>
      <xdr:spPr bwMode="auto">
        <a:xfrm>
          <a:off x="1609725"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3" name="AutoShape 1">
          <a:extLst>
            <a:ext uri="{FF2B5EF4-FFF2-40B4-BE49-F238E27FC236}">
              <a16:creationId xmlns:a16="http://schemas.microsoft.com/office/drawing/2014/main" id="{E6BCCD19-97F7-4A84-8891-93F44B853A98}"/>
            </a:ext>
          </a:extLst>
        </xdr:cNvPr>
        <xdr:cNvSpPr>
          <a:spLocks noChangeAspect="1" noChangeArrowheads="1"/>
        </xdr:cNvSpPr>
      </xdr:nvSpPr>
      <xdr:spPr bwMode="auto">
        <a:xfrm>
          <a:off x="1609725"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4" name="AutoShape 1">
          <a:extLst>
            <a:ext uri="{FF2B5EF4-FFF2-40B4-BE49-F238E27FC236}">
              <a16:creationId xmlns:a16="http://schemas.microsoft.com/office/drawing/2014/main" id="{86B4802E-1B77-4011-B5F7-70FA7C7485BF}"/>
            </a:ext>
          </a:extLst>
        </xdr:cNvPr>
        <xdr:cNvSpPr>
          <a:spLocks noChangeAspect="1" noChangeArrowheads="1"/>
        </xdr:cNvSpPr>
      </xdr:nvSpPr>
      <xdr:spPr bwMode="auto">
        <a:xfrm>
          <a:off x="1609725"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5" name="AutoShape 1">
          <a:extLst>
            <a:ext uri="{FF2B5EF4-FFF2-40B4-BE49-F238E27FC236}">
              <a16:creationId xmlns:a16="http://schemas.microsoft.com/office/drawing/2014/main" id="{AE9647E1-D6EB-4768-BBEC-CCD80DF5002A}"/>
            </a:ext>
          </a:extLst>
        </xdr:cNvPr>
        <xdr:cNvSpPr>
          <a:spLocks noChangeAspect="1" noChangeArrowheads="1"/>
        </xdr:cNvSpPr>
      </xdr:nvSpPr>
      <xdr:spPr bwMode="auto">
        <a:xfrm>
          <a:off x="1609725"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6" name="AutoShape 1">
          <a:extLst>
            <a:ext uri="{FF2B5EF4-FFF2-40B4-BE49-F238E27FC236}">
              <a16:creationId xmlns:a16="http://schemas.microsoft.com/office/drawing/2014/main" id="{7E2467A7-7E05-45FE-BA1B-B0B98390D5AA}"/>
            </a:ext>
          </a:extLst>
        </xdr:cNvPr>
        <xdr:cNvSpPr>
          <a:spLocks noChangeAspect="1" noChangeArrowheads="1"/>
        </xdr:cNvSpPr>
      </xdr:nvSpPr>
      <xdr:spPr bwMode="auto">
        <a:xfrm>
          <a:off x="1609725"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7" name="AutoShape 1">
          <a:extLst>
            <a:ext uri="{FF2B5EF4-FFF2-40B4-BE49-F238E27FC236}">
              <a16:creationId xmlns:a16="http://schemas.microsoft.com/office/drawing/2014/main" id="{7D997433-6335-4753-843F-17D169901E69}"/>
            </a:ext>
          </a:extLst>
        </xdr:cNvPr>
        <xdr:cNvSpPr>
          <a:spLocks noChangeAspect="1" noChangeArrowheads="1"/>
        </xdr:cNvSpPr>
      </xdr:nvSpPr>
      <xdr:spPr bwMode="auto">
        <a:xfrm>
          <a:off x="1609725"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8" name="AutoShape 1">
          <a:extLst>
            <a:ext uri="{FF2B5EF4-FFF2-40B4-BE49-F238E27FC236}">
              <a16:creationId xmlns:a16="http://schemas.microsoft.com/office/drawing/2014/main" id="{B75FA939-DEC1-455F-9274-79E9F9705220}"/>
            </a:ext>
          </a:extLst>
        </xdr:cNvPr>
        <xdr:cNvSpPr>
          <a:spLocks noChangeAspect="1" noChangeArrowheads="1"/>
        </xdr:cNvSpPr>
      </xdr:nvSpPr>
      <xdr:spPr bwMode="auto">
        <a:xfrm>
          <a:off x="1609725"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49" name="AutoShape 1">
          <a:extLst>
            <a:ext uri="{FF2B5EF4-FFF2-40B4-BE49-F238E27FC236}">
              <a16:creationId xmlns:a16="http://schemas.microsoft.com/office/drawing/2014/main" id="{10D14A3D-BC44-429E-9AA5-6A0EAD62328C}"/>
            </a:ext>
          </a:extLst>
        </xdr:cNvPr>
        <xdr:cNvSpPr>
          <a:spLocks noChangeAspect="1" noChangeArrowheads="1"/>
        </xdr:cNvSpPr>
      </xdr:nvSpPr>
      <xdr:spPr bwMode="auto">
        <a:xfrm>
          <a:off x="1609725"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50" name="AutoShape 1">
          <a:extLst>
            <a:ext uri="{FF2B5EF4-FFF2-40B4-BE49-F238E27FC236}">
              <a16:creationId xmlns:a16="http://schemas.microsoft.com/office/drawing/2014/main" id="{A5260673-8B3F-4F1D-8B9C-294A1A328092}"/>
            </a:ext>
          </a:extLst>
        </xdr:cNvPr>
        <xdr:cNvSpPr>
          <a:spLocks noChangeAspect="1" noChangeArrowheads="1"/>
        </xdr:cNvSpPr>
      </xdr:nvSpPr>
      <xdr:spPr bwMode="auto">
        <a:xfrm>
          <a:off x="1609725"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51" name="AutoShape 1">
          <a:extLst>
            <a:ext uri="{FF2B5EF4-FFF2-40B4-BE49-F238E27FC236}">
              <a16:creationId xmlns:a16="http://schemas.microsoft.com/office/drawing/2014/main" id="{CFB94968-8FD5-4A57-98CA-8126463A47E3}"/>
            </a:ext>
          </a:extLst>
        </xdr:cNvPr>
        <xdr:cNvSpPr>
          <a:spLocks noChangeAspect="1" noChangeArrowheads="1"/>
        </xdr:cNvSpPr>
      </xdr:nvSpPr>
      <xdr:spPr bwMode="auto">
        <a:xfrm>
          <a:off x="1609725"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52" name="AutoShape 1">
          <a:extLst>
            <a:ext uri="{FF2B5EF4-FFF2-40B4-BE49-F238E27FC236}">
              <a16:creationId xmlns:a16="http://schemas.microsoft.com/office/drawing/2014/main" id="{A02D852A-4C39-4D59-A34E-768DAC1E62EB}"/>
            </a:ext>
          </a:extLst>
        </xdr:cNvPr>
        <xdr:cNvSpPr>
          <a:spLocks noChangeAspect="1" noChangeArrowheads="1"/>
        </xdr:cNvSpPr>
      </xdr:nvSpPr>
      <xdr:spPr bwMode="auto">
        <a:xfrm>
          <a:off x="1609725"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53" name="AutoShape 1">
          <a:extLst>
            <a:ext uri="{FF2B5EF4-FFF2-40B4-BE49-F238E27FC236}">
              <a16:creationId xmlns:a16="http://schemas.microsoft.com/office/drawing/2014/main" id="{6F159708-2BAD-4339-AA8A-E11FFBC7C478}"/>
            </a:ext>
          </a:extLst>
        </xdr:cNvPr>
        <xdr:cNvSpPr>
          <a:spLocks noChangeAspect="1" noChangeArrowheads="1"/>
        </xdr:cNvSpPr>
      </xdr:nvSpPr>
      <xdr:spPr bwMode="auto">
        <a:xfrm>
          <a:off x="1609725"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54" name="AutoShape 1">
          <a:extLst>
            <a:ext uri="{FF2B5EF4-FFF2-40B4-BE49-F238E27FC236}">
              <a16:creationId xmlns:a16="http://schemas.microsoft.com/office/drawing/2014/main" id="{DF2A3A73-4D83-41D9-910F-269871CDA495}"/>
            </a:ext>
          </a:extLst>
        </xdr:cNvPr>
        <xdr:cNvSpPr>
          <a:spLocks noChangeAspect="1" noChangeArrowheads="1"/>
        </xdr:cNvSpPr>
      </xdr:nvSpPr>
      <xdr:spPr bwMode="auto">
        <a:xfrm>
          <a:off x="1609725"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88</xdr:row>
      <xdr:rowOff>0</xdr:rowOff>
    </xdr:from>
    <xdr:ext cx="304800" cy="304067"/>
    <xdr:sp macro="" textlink="">
      <xdr:nvSpPr>
        <xdr:cNvPr id="355" name="AutoShape 1">
          <a:extLst>
            <a:ext uri="{FF2B5EF4-FFF2-40B4-BE49-F238E27FC236}">
              <a16:creationId xmlns:a16="http://schemas.microsoft.com/office/drawing/2014/main" id="{1201B9AC-E2F3-4437-B56E-F2875C405EB2}"/>
            </a:ext>
          </a:extLst>
        </xdr:cNvPr>
        <xdr:cNvSpPr>
          <a:spLocks noChangeAspect="1" noChangeArrowheads="1"/>
        </xdr:cNvSpPr>
      </xdr:nvSpPr>
      <xdr:spPr bwMode="auto">
        <a:xfrm>
          <a:off x="1609725"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56" name="AutoShape 1">
          <a:extLst>
            <a:ext uri="{FF2B5EF4-FFF2-40B4-BE49-F238E27FC236}">
              <a16:creationId xmlns:a16="http://schemas.microsoft.com/office/drawing/2014/main" id="{EADD904D-5F72-444B-A481-48CC427FD0CA}"/>
            </a:ext>
          </a:extLst>
        </xdr:cNvPr>
        <xdr:cNvSpPr>
          <a:spLocks noChangeAspect="1" noChangeArrowheads="1"/>
        </xdr:cNvSpPr>
      </xdr:nvSpPr>
      <xdr:spPr bwMode="auto">
        <a:xfrm>
          <a:off x="2819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57" name="AutoShape 1">
          <a:extLst>
            <a:ext uri="{FF2B5EF4-FFF2-40B4-BE49-F238E27FC236}">
              <a16:creationId xmlns:a16="http://schemas.microsoft.com/office/drawing/2014/main" id="{D7F627BC-D8DC-4891-8A27-4D726F864B3D}"/>
            </a:ext>
          </a:extLst>
        </xdr:cNvPr>
        <xdr:cNvSpPr>
          <a:spLocks noChangeAspect="1" noChangeArrowheads="1"/>
        </xdr:cNvSpPr>
      </xdr:nvSpPr>
      <xdr:spPr bwMode="auto">
        <a:xfrm>
          <a:off x="2819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58" name="AutoShape 1">
          <a:extLst>
            <a:ext uri="{FF2B5EF4-FFF2-40B4-BE49-F238E27FC236}">
              <a16:creationId xmlns:a16="http://schemas.microsoft.com/office/drawing/2014/main" id="{161B9637-2CB2-4DE0-9EAA-B4F36941CCE3}"/>
            </a:ext>
          </a:extLst>
        </xdr:cNvPr>
        <xdr:cNvSpPr>
          <a:spLocks noChangeAspect="1" noChangeArrowheads="1"/>
        </xdr:cNvSpPr>
      </xdr:nvSpPr>
      <xdr:spPr bwMode="auto">
        <a:xfrm>
          <a:off x="2819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59" name="AutoShape 1">
          <a:extLst>
            <a:ext uri="{FF2B5EF4-FFF2-40B4-BE49-F238E27FC236}">
              <a16:creationId xmlns:a16="http://schemas.microsoft.com/office/drawing/2014/main" id="{0E231F23-A67F-41E0-991B-0CC5A4981F64}"/>
            </a:ext>
          </a:extLst>
        </xdr:cNvPr>
        <xdr:cNvSpPr>
          <a:spLocks noChangeAspect="1" noChangeArrowheads="1"/>
        </xdr:cNvSpPr>
      </xdr:nvSpPr>
      <xdr:spPr bwMode="auto">
        <a:xfrm>
          <a:off x="2819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0" name="AutoShape 1">
          <a:extLst>
            <a:ext uri="{FF2B5EF4-FFF2-40B4-BE49-F238E27FC236}">
              <a16:creationId xmlns:a16="http://schemas.microsoft.com/office/drawing/2014/main" id="{2716043D-0B2B-4866-AF3A-5352B4E98A13}"/>
            </a:ext>
          </a:extLst>
        </xdr:cNvPr>
        <xdr:cNvSpPr>
          <a:spLocks noChangeAspect="1" noChangeArrowheads="1"/>
        </xdr:cNvSpPr>
      </xdr:nvSpPr>
      <xdr:spPr bwMode="auto">
        <a:xfrm>
          <a:off x="2819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1" name="AutoShape 1">
          <a:extLst>
            <a:ext uri="{FF2B5EF4-FFF2-40B4-BE49-F238E27FC236}">
              <a16:creationId xmlns:a16="http://schemas.microsoft.com/office/drawing/2014/main" id="{CB51104C-BA73-4BAB-BCE6-7580EDF2E27E}"/>
            </a:ext>
          </a:extLst>
        </xdr:cNvPr>
        <xdr:cNvSpPr>
          <a:spLocks noChangeAspect="1" noChangeArrowheads="1"/>
        </xdr:cNvSpPr>
      </xdr:nvSpPr>
      <xdr:spPr bwMode="auto">
        <a:xfrm>
          <a:off x="2819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2" name="AutoShape 1">
          <a:extLst>
            <a:ext uri="{FF2B5EF4-FFF2-40B4-BE49-F238E27FC236}">
              <a16:creationId xmlns:a16="http://schemas.microsoft.com/office/drawing/2014/main" id="{11465EDB-B537-40DF-8EBC-1EC41AA92F85}"/>
            </a:ext>
          </a:extLst>
        </xdr:cNvPr>
        <xdr:cNvSpPr>
          <a:spLocks noChangeAspect="1" noChangeArrowheads="1"/>
        </xdr:cNvSpPr>
      </xdr:nvSpPr>
      <xdr:spPr bwMode="auto">
        <a:xfrm>
          <a:off x="28194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3" name="AutoShape 1">
          <a:extLst>
            <a:ext uri="{FF2B5EF4-FFF2-40B4-BE49-F238E27FC236}">
              <a16:creationId xmlns:a16="http://schemas.microsoft.com/office/drawing/2014/main" id="{4A7CE579-1C39-429A-AE1F-B25313F383FC}"/>
            </a:ext>
          </a:extLst>
        </xdr:cNvPr>
        <xdr:cNvSpPr>
          <a:spLocks noChangeAspect="1" noChangeArrowheads="1"/>
        </xdr:cNvSpPr>
      </xdr:nvSpPr>
      <xdr:spPr bwMode="auto">
        <a:xfrm>
          <a:off x="28194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4" name="AutoShape 1">
          <a:extLst>
            <a:ext uri="{FF2B5EF4-FFF2-40B4-BE49-F238E27FC236}">
              <a16:creationId xmlns:a16="http://schemas.microsoft.com/office/drawing/2014/main" id="{10D20122-D4BE-4C21-A48E-B4A4110A5711}"/>
            </a:ext>
          </a:extLst>
        </xdr:cNvPr>
        <xdr:cNvSpPr>
          <a:spLocks noChangeAspect="1" noChangeArrowheads="1"/>
        </xdr:cNvSpPr>
      </xdr:nvSpPr>
      <xdr:spPr bwMode="auto">
        <a:xfrm>
          <a:off x="28194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5" name="AutoShape 1">
          <a:extLst>
            <a:ext uri="{FF2B5EF4-FFF2-40B4-BE49-F238E27FC236}">
              <a16:creationId xmlns:a16="http://schemas.microsoft.com/office/drawing/2014/main" id="{21405B3F-DA4E-4613-A0F9-A6F9B99CAFFC}"/>
            </a:ext>
          </a:extLst>
        </xdr:cNvPr>
        <xdr:cNvSpPr>
          <a:spLocks noChangeAspect="1" noChangeArrowheads="1"/>
        </xdr:cNvSpPr>
      </xdr:nvSpPr>
      <xdr:spPr bwMode="auto">
        <a:xfrm>
          <a:off x="28194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6" name="AutoShape 1">
          <a:extLst>
            <a:ext uri="{FF2B5EF4-FFF2-40B4-BE49-F238E27FC236}">
              <a16:creationId xmlns:a16="http://schemas.microsoft.com/office/drawing/2014/main" id="{39998211-89A5-4567-9D77-0ECFC3190200}"/>
            </a:ext>
          </a:extLst>
        </xdr:cNvPr>
        <xdr:cNvSpPr>
          <a:spLocks noChangeAspect="1" noChangeArrowheads="1"/>
        </xdr:cNvSpPr>
      </xdr:nvSpPr>
      <xdr:spPr bwMode="auto">
        <a:xfrm>
          <a:off x="28194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7" name="AutoShape 1">
          <a:extLst>
            <a:ext uri="{FF2B5EF4-FFF2-40B4-BE49-F238E27FC236}">
              <a16:creationId xmlns:a16="http://schemas.microsoft.com/office/drawing/2014/main" id="{CCDBEDC1-6402-4DBD-9957-B298C8F26B50}"/>
            </a:ext>
          </a:extLst>
        </xdr:cNvPr>
        <xdr:cNvSpPr>
          <a:spLocks noChangeAspect="1" noChangeArrowheads="1"/>
        </xdr:cNvSpPr>
      </xdr:nvSpPr>
      <xdr:spPr bwMode="auto">
        <a:xfrm>
          <a:off x="28194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8" name="AutoShape 1">
          <a:extLst>
            <a:ext uri="{FF2B5EF4-FFF2-40B4-BE49-F238E27FC236}">
              <a16:creationId xmlns:a16="http://schemas.microsoft.com/office/drawing/2014/main" id="{5A7F4750-901F-4E79-B7BF-50B9B19C9C72}"/>
            </a:ext>
          </a:extLst>
        </xdr:cNvPr>
        <xdr:cNvSpPr>
          <a:spLocks noChangeAspect="1" noChangeArrowheads="1"/>
        </xdr:cNvSpPr>
      </xdr:nvSpPr>
      <xdr:spPr bwMode="auto">
        <a:xfrm>
          <a:off x="28194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69" name="AutoShape 1">
          <a:extLst>
            <a:ext uri="{FF2B5EF4-FFF2-40B4-BE49-F238E27FC236}">
              <a16:creationId xmlns:a16="http://schemas.microsoft.com/office/drawing/2014/main" id="{72235970-BBDD-4C2F-92A3-B136D96C05DD}"/>
            </a:ext>
          </a:extLst>
        </xdr:cNvPr>
        <xdr:cNvSpPr>
          <a:spLocks noChangeAspect="1" noChangeArrowheads="1"/>
        </xdr:cNvSpPr>
      </xdr:nvSpPr>
      <xdr:spPr bwMode="auto">
        <a:xfrm>
          <a:off x="28194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0" name="AutoShape 1">
          <a:extLst>
            <a:ext uri="{FF2B5EF4-FFF2-40B4-BE49-F238E27FC236}">
              <a16:creationId xmlns:a16="http://schemas.microsoft.com/office/drawing/2014/main" id="{90C672FF-4F93-48C6-BF0A-DA797D7AB965}"/>
            </a:ext>
          </a:extLst>
        </xdr:cNvPr>
        <xdr:cNvSpPr>
          <a:spLocks noChangeAspect="1" noChangeArrowheads="1"/>
        </xdr:cNvSpPr>
      </xdr:nvSpPr>
      <xdr:spPr bwMode="auto">
        <a:xfrm>
          <a:off x="28194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1" name="AutoShape 1">
          <a:extLst>
            <a:ext uri="{FF2B5EF4-FFF2-40B4-BE49-F238E27FC236}">
              <a16:creationId xmlns:a16="http://schemas.microsoft.com/office/drawing/2014/main" id="{EBF64772-7F4D-4885-B862-988A1A78F220}"/>
            </a:ext>
          </a:extLst>
        </xdr:cNvPr>
        <xdr:cNvSpPr>
          <a:spLocks noChangeAspect="1" noChangeArrowheads="1"/>
        </xdr:cNvSpPr>
      </xdr:nvSpPr>
      <xdr:spPr bwMode="auto">
        <a:xfrm>
          <a:off x="28194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2" name="AutoShape 1">
          <a:extLst>
            <a:ext uri="{FF2B5EF4-FFF2-40B4-BE49-F238E27FC236}">
              <a16:creationId xmlns:a16="http://schemas.microsoft.com/office/drawing/2014/main" id="{DBE3EA04-2707-4E19-B3F3-E02212EA8852}"/>
            </a:ext>
          </a:extLst>
        </xdr:cNvPr>
        <xdr:cNvSpPr>
          <a:spLocks noChangeAspect="1" noChangeArrowheads="1"/>
        </xdr:cNvSpPr>
      </xdr:nvSpPr>
      <xdr:spPr bwMode="auto">
        <a:xfrm>
          <a:off x="28194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3" name="AutoShape 1">
          <a:extLst>
            <a:ext uri="{FF2B5EF4-FFF2-40B4-BE49-F238E27FC236}">
              <a16:creationId xmlns:a16="http://schemas.microsoft.com/office/drawing/2014/main" id="{1107F6A4-BA5C-4C7D-AF3C-EA14E310E08D}"/>
            </a:ext>
          </a:extLst>
        </xdr:cNvPr>
        <xdr:cNvSpPr>
          <a:spLocks noChangeAspect="1" noChangeArrowheads="1"/>
        </xdr:cNvSpPr>
      </xdr:nvSpPr>
      <xdr:spPr bwMode="auto">
        <a:xfrm>
          <a:off x="28194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4" name="AutoShape 1">
          <a:extLst>
            <a:ext uri="{FF2B5EF4-FFF2-40B4-BE49-F238E27FC236}">
              <a16:creationId xmlns:a16="http://schemas.microsoft.com/office/drawing/2014/main" id="{446DC6E2-54B3-4888-AB30-E72122841886}"/>
            </a:ext>
          </a:extLst>
        </xdr:cNvPr>
        <xdr:cNvSpPr>
          <a:spLocks noChangeAspect="1" noChangeArrowheads="1"/>
        </xdr:cNvSpPr>
      </xdr:nvSpPr>
      <xdr:spPr bwMode="auto">
        <a:xfrm>
          <a:off x="28194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5" name="AutoShape 1">
          <a:extLst>
            <a:ext uri="{FF2B5EF4-FFF2-40B4-BE49-F238E27FC236}">
              <a16:creationId xmlns:a16="http://schemas.microsoft.com/office/drawing/2014/main" id="{24C23EE9-5607-45DB-8763-6CD5C3268DD0}"/>
            </a:ext>
          </a:extLst>
        </xdr:cNvPr>
        <xdr:cNvSpPr>
          <a:spLocks noChangeAspect="1" noChangeArrowheads="1"/>
        </xdr:cNvSpPr>
      </xdr:nvSpPr>
      <xdr:spPr bwMode="auto">
        <a:xfrm>
          <a:off x="28194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6" name="AutoShape 1">
          <a:extLst>
            <a:ext uri="{FF2B5EF4-FFF2-40B4-BE49-F238E27FC236}">
              <a16:creationId xmlns:a16="http://schemas.microsoft.com/office/drawing/2014/main" id="{57E3A786-91FF-41A4-A50F-C92474F55680}"/>
            </a:ext>
          </a:extLst>
        </xdr:cNvPr>
        <xdr:cNvSpPr>
          <a:spLocks noChangeAspect="1" noChangeArrowheads="1"/>
        </xdr:cNvSpPr>
      </xdr:nvSpPr>
      <xdr:spPr bwMode="auto">
        <a:xfrm>
          <a:off x="28194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7" name="AutoShape 1">
          <a:extLst>
            <a:ext uri="{FF2B5EF4-FFF2-40B4-BE49-F238E27FC236}">
              <a16:creationId xmlns:a16="http://schemas.microsoft.com/office/drawing/2014/main" id="{19983F78-27CA-49FB-91A1-EF4F3E237D13}"/>
            </a:ext>
          </a:extLst>
        </xdr:cNvPr>
        <xdr:cNvSpPr>
          <a:spLocks noChangeAspect="1" noChangeArrowheads="1"/>
        </xdr:cNvSpPr>
      </xdr:nvSpPr>
      <xdr:spPr bwMode="auto">
        <a:xfrm>
          <a:off x="28194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8" name="AutoShape 1">
          <a:extLst>
            <a:ext uri="{FF2B5EF4-FFF2-40B4-BE49-F238E27FC236}">
              <a16:creationId xmlns:a16="http://schemas.microsoft.com/office/drawing/2014/main" id="{48725E40-9B44-41E2-8F36-78906309AB1C}"/>
            </a:ext>
          </a:extLst>
        </xdr:cNvPr>
        <xdr:cNvSpPr>
          <a:spLocks noChangeAspect="1" noChangeArrowheads="1"/>
        </xdr:cNvSpPr>
      </xdr:nvSpPr>
      <xdr:spPr bwMode="auto">
        <a:xfrm>
          <a:off x="28194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79" name="AutoShape 1">
          <a:extLst>
            <a:ext uri="{FF2B5EF4-FFF2-40B4-BE49-F238E27FC236}">
              <a16:creationId xmlns:a16="http://schemas.microsoft.com/office/drawing/2014/main" id="{96E883F0-845D-4E30-8D94-26420F8D38EA}"/>
            </a:ext>
          </a:extLst>
        </xdr:cNvPr>
        <xdr:cNvSpPr>
          <a:spLocks noChangeAspect="1" noChangeArrowheads="1"/>
        </xdr:cNvSpPr>
      </xdr:nvSpPr>
      <xdr:spPr bwMode="auto">
        <a:xfrm>
          <a:off x="28194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80" name="AutoShape 1">
          <a:extLst>
            <a:ext uri="{FF2B5EF4-FFF2-40B4-BE49-F238E27FC236}">
              <a16:creationId xmlns:a16="http://schemas.microsoft.com/office/drawing/2014/main" id="{1B25F1FF-D198-4C60-A7DD-E41EDEBD60A8}"/>
            </a:ext>
          </a:extLst>
        </xdr:cNvPr>
        <xdr:cNvSpPr>
          <a:spLocks noChangeAspect="1" noChangeArrowheads="1"/>
        </xdr:cNvSpPr>
      </xdr:nvSpPr>
      <xdr:spPr bwMode="auto">
        <a:xfrm>
          <a:off x="28194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81" name="AutoShape 1">
          <a:extLst>
            <a:ext uri="{FF2B5EF4-FFF2-40B4-BE49-F238E27FC236}">
              <a16:creationId xmlns:a16="http://schemas.microsoft.com/office/drawing/2014/main" id="{EE8E5FA1-6544-45AA-80E1-FBEEFDE4DC80}"/>
            </a:ext>
          </a:extLst>
        </xdr:cNvPr>
        <xdr:cNvSpPr>
          <a:spLocks noChangeAspect="1" noChangeArrowheads="1"/>
        </xdr:cNvSpPr>
      </xdr:nvSpPr>
      <xdr:spPr bwMode="auto">
        <a:xfrm>
          <a:off x="28194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82" name="AutoShape 1">
          <a:extLst>
            <a:ext uri="{FF2B5EF4-FFF2-40B4-BE49-F238E27FC236}">
              <a16:creationId xmlns:a16="http://schemas.microsoft.com/office/drawing/2014/main" id="{49E5EBFA-62DF-4FF7-80C9-2C18E0524E2A}"/>
            </a:ext>
          </a:extLst>
        </xdr:cNvPr>
        <xdr:cNvSpPr>
          <a:spLocks noChangeAspect="1" noChangeArrowheads="1"/>
        </xdr:cNvSpPr>
      </xdr:nvSpPr>
      <xdr:spPr bwMode="auto">
        <a:xfrm>
          <a:off x="2819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83" name="AutoShape 1">
          <a:extLst>
            <a:ext uri="{FF2B5EF4-FFF2-40B4-BE49-F238E27FC236}">
              <a16:creationId xmlns:a16="http://schemas.microsoft.com/office/drawing/2014/main" id="{EF93C187-2527-4BF2-BDC4-C043A7C81E6A}"/>
            </a:ext>
          </a:extLst>
        </xdr:cNvPr>
        <xdr:cNvSpPr>
          <a:spLocks noChangeAspect="1" noChangeArrowheads="1"/>
        </xdr:cNvSpPr>
      </xdr:nvSpPr>
      <xdr:spPr bwMode="auto">
        <a:xfrm>
          <a:off x="2819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384" name="AutoShape 1">
          <a:extLst>
            <a:ext uri="{FF2B5EF4-FFF2-40B4-BE49-F238E27FC236}">
              <a16:creationId xmlns:a16="http://schemas.microsoft.com/office/drawing/2014/main" id="{3A22A5EE-16D7-4966-934C-87CF11F3DE91}"/>
            </a:ext>
          </a:extLst>
        </xdr:cNvPr>
        <xdr:cNvSpPr>
          <a:spLocks noChangeAspect="1" noChangeArrowheads="1"/>
        </xdr:cNvSpPr>
      </xdr:nvSpPr>
      <xdr:spPr bwMode="auto">
        <a:xfrm>
          <a:off x="2819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85" name="AutoShape 1">
          <a:extLst>
            <a:ext uri="{FF2B5EF4-FFF2-40B4-BE49-F238E27FC236}">
              <a16:creationId xmlns:a16="http://schemas.microsoft.com/office/drawing/2014/main" id="{EAE474DF-B8CB-4CDA-81A9-DF6EA8AA506F}"/>
            </a:ext>
          </a:extLst>
        </xdr:cNvPr>
        <xdr:cNvSpPr>
          <a:spLocks noChangeAspect="1" noChangeArrowheads="1"/>
        </xdr:cNvSpPr>
      </xdr:nvSpPr>
      <xdr:spPr bwMode="auto">
        <a:xfrm>
          <a:off x="3429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86" name="AutoShape 1">
          <a:extLst>
            <a:ext uri="{FF2B5EF4-FFF2-40B4-BE49-F238E27FC236}">
              <a16:creationId xmlns:a16="http://schemas.microsoft.com/office/drawing/2014/main" id="{AE6C1A29-6682-4EAF-9E7B-EF698EFFD7DC}"/>
            </a:ext>
          </a:extLst>
        </xdr:cNvPr>
        <xdr:cNvSpPr>
          <a:spLocks noChangeAspect="1" noChangeArrowheads="1"/>
        </xdr:cNvSpPr>
      </xdr:nvSpPr>
      <xdr:spPr bwMode="auto">
        <a:xfrm>
          <a:off x="3429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87" name="AutoShape 1">
          <a:extLst>
            <a:ext uri="{FF2B5EF4-FFF2-40B4-BE49-F238E27FC236}">
              <a16:creationId xmlns:a16="http://schemas.microsoft.com/office/drawing/2014/main" id="{757C244B-8997-4F76-B056-29DD70BA064F}"/>
            </a:ext>
          </a:extLst>
        </xdr:cNvPr>
        <xdr:cNvSpPr>
          <a:spLocks noChangeAspect="1" noChangeArrowheads="1"/>
        </xdr:cNvSpPr>
      </xdr:nvSpPr>
      <xdr:spPr bwMode="auto">
        <a:xfrm>
          <a:off x="3429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88" name="AutoShape 1">
          <a:extLst>
            <a:ext uri="{FF2B5EF4-FFF2-40B4-BE49-F238E27FC236}">
              <a16:creationId xmlns:a16="http://schemas.microsoft.com/office/drawing/2014/main" id="{2AF177D7-DB18-44DE-B52F-F898AEA3788E}"/>
            </a:ext>
          </a:extLst>
        </xdr:cNvPr>
        <xdr:cNvSpPr>
          <a:spLocks noChangeAspect="1" noChangeArrowheads="1"/>
        </xdr:cNvSpPr>
      </xdr:nvSpPr>
      <xdr:spPr bwMode="auto">
        <a:xfrm>
          <a:off x="3429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89" name="AutoShape 1">
          <a:extLst>
            <a:ext uri="{FF2B5EF4-FFF2-40B4-BE49-F238E27FC236}">
              <a16:creationId xmlns:a16="http://schemas.microsoft.com/office/drawing/2014/main" id="{F2843ABE-9F29-496E-9016-862C0B4B2A56}"/>
            </a:ext>
          </a:extLst>
        </xdr:cNvPr>
        <xdr:cNvSpPr>
          <a:spLocks noChangeAspect="1" noChangeArrowheads="1"/>
        </xdr:cNvSpPr>
      </xdr:nvSpPr>
      <xdr:spPr bwMode="auto">
        <a:xfrm>
          <a:off x="3429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0" name="AutoShape 1">
          <a:extLst>
            <a:ext uri="{FF2B5EF4-FFF2-40B4-BE49-F238E27FC236}">
              <a16:creationId xmlns:a16="http://schemas.microsoft.com/office/drawing/2014/main" id="{B2D715B9-4700-4C03-B53C-E4FD70686FCB}"/>
            </a:ext>
          </a:extLst>
        </xdr:cNvPr>
        <xdr:cNvSpPr>
          <a:spLocks noChangeAspect="1" noChangeArrowheads="1"/>
        </xdr:cNvSpPr>
      </xdr:nvSpPr>
      <xdr:spPr bwMode="auto">
        <a:xfrm>
          <a:off x="3429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1" name="AutoShape 1">
          <a:extLst>
            <a:ext uri="{FF2B5EF4-FFF2-40B4-BE49-F238E27FC236}">
              <a16:creationId xmlns:a16="http://schemas.microsoft.com/office/drawing/2014/main" id="{500F8BDD-AB97-4BA1-8AB5-7B552871AC0F}"/>
            </a:ext>
          </a:extLst>
        </xdr:cNvPr>
        <xdr:cNvSpPr>
          <a:spLocks noChangeAspect="1" noChangeArrowheads="1"/>
        </xdr:cNvSpPr>
      </xdr:nvSpPr>
      <xdr:spPr bwMode="auto">
        <a:xfrm>
          <a:off x="34290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2" name="AutoShape 1">
          <a:extLst>
            <a:ext uri="{FF2B5EF4-FFF2-40B4-BE49-F238E27FC236}">
              <a16:creationId xmlns:a16="http://schemas.microsoft.com/office/drawing/2014/main" id="{BB501CDB-270F-4C68-9B82-5B35AE265FCE}"/>
            </a:ext>
          </a:extLst>
        </xdr:cNvPr>
        <xdr:cNvSpPr>
          <a:spLocks noChangeAspect="1" noChangeArrowheads="1"/>
        </xdr:cNvSpPr>
      </xdr:nvSpPr>
      <xdr:spPr bwMode="auto">
        <a:xfrm>
          <a:off x="34290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3" name="AutoShape 1">
          <a:extLst>
            <a:ext uri="{FF2B5EF4-FFF2-40B4-BE49-F238E27FC236}">
              <a16:creationId xmlns:a16="http://schemas.microsoft.com/office/drawing/2014/main" id="{C5F34FD6-B8A5-44F9-9C3A-CD89071E6423}"/>
            </a:ext>
          </a:extLst>
        </xdr:cNvPr>
        <xdr:cNvSpPr>
          <a:spLocks noChangeAspect="1" noChangeArrowheads="1"/>
        </xdr:cNvSpPr>
      </xdr:nvSpPr>
      <xdr:spPr bwMode="auto">
        <a:xfrm>
          <a:off x="34290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4" name="AutoShape 1">
          <a:extLst>
            <a:ext uri="{FF2B5EF4-FFF2-40B4-BE49-F238E27FC236}">
              <a16:creationId xmlns:a16="http://schemas.microsoft.com/office/drawing/2014/main" id="{84D417CC-DED4-4A72-99ED-9341593D8CB7}"/>
            </a:ext>
          </a:extLst>
        </xdr:cNvPr>
        <xdr:cNvSpPr>
          <a:spLocks noChangeAspect="1" noChangeArrowheads="1"/>
        </xdr:cNvSpPr>
      </xdr:nvSpPr>
      <xdr:spPr bwMode="auto">
        <a:xfrm>
          <a:off x="34290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5" name="AutoShape 1">
          <a:extLst>
            <a:ext uri="{FF2B5EF4-FFF2-40B4-BE49-F238E27FC236}">
              <a16:creationId xmlns:a16="http://schemas.microsoft.com/office/drawing/2014/main" id="{71B72B87-5730-4875-AB34-DBF2E62C46E0}"/>
            </a:ext>
          </a:extLst>
        </xdr:cNvPr>
        <xdr:cNvSpPr>
          <a:spLocks noChangeAspect="1" noChangeArrowheads="1"/>
        </xdr:cNvSpPr>
      </xdr:nvSpPr>
      <xdr:spPr bwMode="auto">
        <a:xfrm>
          <a:off x="34290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6" name="AutoShape 1">
          <a:extLst>
            <a:ext uri="{FF2B5EF4-FFF2-40B4-BE49-F238E27FC236}">
              <a16:creationId xmlns:a16="http://schemas.microsoft.com/office/drawing/2014/main" id="{349C714F-0B68-4674-82A4-7D36D57A1807}"/>
            </a:ext>
          </a:extLst>
        </xdr:cNvPr>
        <xdr:cNvSpPr>
          <a:spLocks noChangeAspect="1" noChangeArrowheads="1"/>
        </xdr:cNvSpPr>
      </xdr:nvSpPr>
      <xdr:spPr bwMode="auto">
        <a:xfrm>
          <a:off x="34290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7" name="AutoShape 1">
          <a:extLst>
            <a:ext uri="{FF2B5EF4-FFF2-40B4-BE49-F238E27FC236}">
              <a16:creationId xmlns:a16="http://schemas.microsoft.com/office/drawing/2014/main" id="{2C1CB27A-5302-4251-BA76-FA9A84A9C904}"/>
            </a:ext>
          </a:extLst>
        </xdr:cNvPr>
        <xdr:cNvSpPr>
          <a:spLocks noChangeAspect="1" noChangeArrowheads="1"/>
        </xdr:cNvSpPr>
      </xdr:nvSpPr>
      <xdr:spPr bwMode="auto">
        <a:xfrm>
          <a:off x="34290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8" name="AutoShape 1">
          <a:extLst>
            <a:ext uri="{FF2B5EF4-FFF2-40B4-BE49-F238E27FC236}">
              <a16:creationId xmlns:a16="http://schemas.microsoft.com/office/drawing/2014/main" id="{00363097-A683-4977-B564-715A0F66D5A8}"/>
            </a:ext>
          </a:extLst>
        </xdr:cNvPr>
        <xdr:cNvSpPr>
          <a:spLocks noChangeAspect="1" noChangeArrowheads="1"/>
        </xdr:cNvSpPr>
      </xdr:nvSpPr>
      <xdr:spPr bwMode="auto">
        <a:xfrm>
          <a:off x="34290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399" name="AutoShape 1">
          <a:extLst>
            <a:ext uri="{FF2B5EF4-FFF2-40B4-BE49-F238E27FC236}">
              <a16:creationId xmlns:a16="http://schemas.microsoft.com/office/drawing/2014/main" id="{F36AA006-DD85-4610-807C-33C025C667E8}"/>
            </a:ext>
          </a:extLst>
        </xdr:cNvPr>
        <xdr:cNvSpPr>
          <a:spLocks noChangeAspect="1" noChangeArrowheads="1"/>
        </xdr:cNvSpPr>
      </xdr:nvSpPr>
      <xdr:spPr bwMode="auto">
        <a:xfrm>
          <a:off x="34290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0" name="AutoShape 1">
          <a:extLst>
            <a:ext uri="{FF2B5EF4-FFF2-40B4-BE49-F238E27FC236}">
              <a16:creationId xmlns:a16="http://schemas.microsoft.com/office/drawing/2014/main" id="{31F3E063-716B-433F-B063-7D6A24370332}"/>
            </a:ext>
          </a:extLst>
        </xdr:cNvPr>
        <xdr:cNvSpPr>
          <a:spLocks noChangeAspect="1" noChangeArrowheads="1"/>
        </xdr:cNvSpPr>
      </xdr:nvSpPr>
      <xdr:spPr bwMode="auto">
        <a:xfrm>
          <a:off x="34290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1" name="AutoShape 1">
          <a:extLst>
            <a:ext uri="{FF2B5EF4-FFF2-40B4-BE49-F238E27FC236}">
              <a16:creationId xmlns:a16="http://schemas.microsoft.com/office/drawing/2014/main" id="{32285650-0C17-4947-B888-AE4102F312C8}"/>
            </a:ext>
          </a:extLst>
        </xdr:cNvPr>
        <xdr:cNvSpPr>
          <a:spLocks noChangeAspect="1" noChangeArrowheads="1"/>
        </xdr:cNvSpPr>
      </xdr:nvSpPr>
      <xdr:spPr bwMode="auto">
        <a:xfrm>
          <a:off x="34290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2" name="AutoShape 1">
          <a:extLst>
            <a:ext uri="{FF2B5EF4-FFF2-40B4-BE49-F238E27FC236}">
              <a16:creationId xmlns:a16="http://schemas.microsoft.com/office/drawing/2014/main" id="{6FADCB51-E36E-4748-BB7C-307832C1AE94}"/>
            </a:ext>
          </a:extLst>
        </xdr:cNvPr>
        <xdr:cNvSpPr>
          <a:spLocks noChangeAspect="1" noChangeArrowheads="1"/>
        </xdr:cNvSpPr>
      </xdr:nvSpPr>
      <xdr:spPr bwMode="auto">
        <a:xfrm>
          <a:off x="34290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3" name="AutoShape 1">
          <a:extLst>
            <a:ext uri="{FF2B5EF4-FFF2-40B4-BE49-F238E27FC236}">
              <a16:creationId xmlns:a16="http://schemas.microsoft.com/office/drawing/2014/main" id="{C48896B9-D18B-4D81-B1F3-C70BCFC6FA14}"/>
            </a:ext>
          </a:extLst>
        </xdr:cNvPr>
        <xdr:cNvSpPr>
          <a:spLocks noChangeAspect="1" noChangeArrowheads="1"/>
        </xdr:cNvSpPr>
      </xdr:nvSpPr>
      <xdr:spPr bwMode="auto">
        <a:xfrm>
          <a:off x="34290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4" name="AutoShape 1">
          <a:extLst>
            <a:ext uri="{FF2B5EF4-FFF2-40B4-BE49-F238E27FC236}">
              <a16:creationId xmlns:a16="http://schemas.microsoft.com/office/drawing/2014/main" id="{DE67F0AA-420E-4FE0-9E61-D0DF725C7E47}"/>
            </a:ext>
          </a:extLst>
        </xdr:cNvPr>
        <xdr:cNvSpPr>
          <a:spLocks noChangeAspect="1" noChangeArrowheads="1"/>
        </xdr:cNvSpPr>
      </xdr:nvSpPr>
      <xdr:spPr bwMode="auto">
        <a:xfrm>
          <a:off x="34290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5" name="AutoShape 1">
          <a:extLst>
            <a:ext uri="{FF2B5EF4-FFF2-40B4-BE49-F238E27FC236}">
              <a16:creationId xmlns:a16="http://schemas.microsoft.com/office/drawing/2014/main" id="{9B592485-55A1-4B83-B26F-35968CE2C6B8}"/>
            </a:ext>
          </a:extLst>
        </xdr:cNvPr>
        <xdr:cNvSpPr>
          <a:spLocks noChangeAspect="1" noChangeArrowheads="1"/>
        </xdr:cNvSpPr>
      </xdr:nvSpPr>
      <xdr:spPr bwMode="auto">
        <a:xfrm>
          <a:off x="34290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6" name="AutoShape 1">
          <a:extLst>
            <a:ext uri="{FF2B5EF4-FFF2-40B4-BE49-F238E27FC236}">
              <a16:creationId xmlns:a16="http://schemas.microsoft.com/office/drawing/2014/main" id="{0833D271-599C-42C9-9012-A4304A7B0318}"/>
            </a:ext>
          </a:extLst>
        </xdr:cNvPr>
        <xdr:cNvSpPr>
          <a:spLocks noChangeAspect="1" noChangeArrowheads="1"/>
        </xdr:cNvSpPr>
      </xdr:nvSpPr>
      <xdr:spPr bwMode="auto">
        <a:xfrm>
          <a:off x="34290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7" name="AutoShape 1">
          <a:extLst>
            <a:ext uri="{FF2B5EF4-FFF2-40B4-BE49-F238E27FC236}">
              <a16:creationId xmlns:a16="http://schemas.microsoft.com/office/drawing/2014/main" id="{7EB97C78-DFDF-401B-B6C5-3DBEF56D23C4}"/>
            </a:ext>
          </a:extLst>
        </xdr:cNvPr>
        <xdr:cNvSpPr>
          <a:spLocks noChangeAspect="1" noChangeArrowheads="1"/>
        </xdr:cNvSpPr>
      </xdr:nvSpPr>
      <xdr:spPr bwMode="auto">
        <a:xfrm>
          <a:off x="34290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8" name="AutoShape 1">
          <a:extLst>
            <a:ext uri="{FF2B5EF4-FFF2-40B4-BE49-F238E27FC236}">
              <a16:creationId xmlns:a16="http://schemas.microsoft.com/office/drawing/2014/main" id="{3EA6EF4D-9FCB-4104-907F-B7DD0E6929EC}"/>
            </a:ext>
          </a:extLst>
        </xdr:cNvPr>
        <xdr:cNvSpPr>
          <a:spLocks noChangeAspect="1" noChangeArrowheads="1"/>
        </xdr:cNvSpPr>
      </xdr:nvSpPr>
      <xdr:spPr bwMode="auto">
        <a:xfrm>
          <a:off x="34290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09" name="AutoShape 1">
          <a:extLst>
            <a:ext uri="{FF2B5EF4-FFF2-40B4-BE49-F238E27FC236}">
              <a16:creationId xmlns:a16="http://schemas.microsoft.com/office/drawing/2014/main" id="{965749FC-C91E-406A-999E-A6F0039810C9}"/>
            </a:ext>
          </a:extLst>
        </xdr:cNvPr>
        <xdr:cNvSpPr>
          <a:spLocks noChangeAspect="1" noChangeArrowheads="1"/>
        </xdr:cNvSpPr>
      </xdr:nvSpPr>
      <xdr:spPr bwMode="auto">
        <a:xfrm>
          <a:off x="34290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0" name="AutoShape 1">
          <a:extLst>
            <a:ext uri="{FF2B5EF4-FFF2-40B4-BE49-F238E27FC236}">
              <a16:creationId xmlns:a16="http://schemas.microsoft.com/office/drawing/2014/main" id="{E606602F-9CFF-47BA-A878-0F8895881BD3}"/>
            </a:ext>
          </a:extLst>
        </xdr:cNvPr>
        <xdr:cNvSpPr>
          <a:spLocks noChangeAspect="1" noChangeArrowheads="1"/>
        </xdr:cNvSpPr>
      </xdr:nvSpPr>
      <xdr:spPr bwMode="auto">
        <a:xfrm>
          <a:off x="34290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1" name="AutoShape 1">
          <a:extLst>
            <a:ext uri="{FF2B5EF4-FFF2-40B4-BE49-F238E27FC236}">
              <a16:creationId xmlns:a16="http://schemas.microsoft.com/office/drawing/2014/main" id="{37C1655A-94C9-46D5-A1B9-EA7C90D41967}"/>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2" name="AutoShape 1">
          <a:extLst>
            <a:ext uri="{FF2B5EF4-FFF2-40B4-BE49-F238E27FC236}">
              <a16:creationId xmlns:a16="http://schemas.microsoft.com/office/drawing/2014/main" id="{3BCD4F57-19FC-45EA-B7C7-824403F90511}"/>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3" name="AutoShape 1">
          <a:extLst>
            <a:ext uri="{FF2B5EF4-FFF2-40B4-BE49-F238E27FC236}">
              <a16:creationId xmlns:a16="http://schemas.microsoft.com/office/drawing/2014/main" id="{0A470336-A2FE-4873-9BA1-93C55BDE52A7}"/>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4" name="AutoShape 1">
          <a:extLst>
            <a:ext uri="{FF2B5EF4-FFF2-40B4-BE49-F238E27FC236}">
              <a16:creationId xmlns:a16="http://schemas.microsoft.com/office/drawing/2014/main" id="{092962D0-E4CA-4AC5-A563-B5683A17984B}"/>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5" name="AutoShape 1">
          <a:extLst>
            <a:ext uri="{FF2B5EF4-FFF2-40B4-BE49-F238E27FC236}">
              <a16:creationId xmlns:a16="http://schemas.microsoft.com/office/drawing/2014/main" id="{044EA3B6-6583-42C6-8F35-A82F17C68AD7}"/>
            </a:ext>
          </a:extLst>
        </xdr:cNvPr>
        <xdr:cNvSpPr>
          <a:spLocks noChangeAspect="1" noChangeArrowheads="1"/>
        </xdr:cNvSpPr>
      </xdr:nvSpPr>
      <xdr:spPr bwMode="auto">
        <a:xfrm>
          <a:off x="34290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416" name="AutoShape 1">
          <a:extLst>
            <a:ext uri="{FF2B5EF4-FFF2-40B4-BE49-F238E27FC236}">
              <a16:creationId xmlns:a16="http://schemas.microsoft.com/office/drawing/2014/main" id="{D2683053-441F-4021-A5D0-F60B3017EF15}"/>
            </a:ext>
          </a:extLst>
        </xdr:cNvPr>
        <xdr:cNvSpPr>
          <a:spLocks noChangeAspect="1" noChangeArrowheads="1"/>
        </xdr:cNvSpPr>
      </xdr:nvSpPr>
      <xdr:spPr bwMode="auto">
        <a:xfrm>
          <a:off x="34290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17" name="AutoShape 1">
          <a:extLst>
            <a:ext uri="{FF2B5EF4-FFF2-40B4-BE49-F238E27FC236}">
              <a16:creationId xmlns:a16="http://schemas.microsoft.com/office/drawing/2014/main" id="{AACB3808-E3E9-485E-BE65-7D113A3BA4C3}"/>
            </a:ext>
          </a:extLst>
        </xdr:cNvPr>
        <xdr:cNvSpPr>
          <a:spLocks noChangeAspect="1" noChangeArrowheads="1"/>
        </xdr:cNvSpPr>
      </xdr:nvSpPr>
      <xdr:spPr bwMode="auto">
        <a:xfrm>
          <a:off x="4038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18" name="AutoShape 1">
          <a:extLst>
            <a:ext uri="{FF2B5EF4-FFF2-40B4-BE49-F238E27FC236}">
              <a16:creationId xmlns:a16="http://schemas.microsoft.com/office/drawing/2014/main" id="{5A5D44C0-8B76-4FF7-A8B3-F6E621705BB5}"/>
            </a:ext>
          </a:extLst>
        </xdr:cNvPr>
        <xdr:cNvSpPr>
          <a:spLocks noChangeAspect="1" noChangeArrowheads="1"/>
        </xdr:cNvSpPr>
      </xdr:nvSpPr>
      <xdr:spPr bwMode="auto">
        <a:xfrm>
          <a:off x="4038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19" name="AutoShape 1">
          <a:extLst>
            <a:ext uri="{FF2B5EF4-FFF2-40B4-BE49-F238E27FC236}">
              <a16:creationId xmlns:a16="http://schemas.microsoft.com/office/drawing/2014/main" id="{F8AB3E4F-AC33-4E44-A131-BF4E7B7ADA35}"/>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0" name="AutoShape 1">
          <a:extLst>
            <a:ext uri="{FF2B5EF4-FFF2-40B4-BE49-F238E27FC236}">
              <a16:creationId xmlns:a16="http://schemas.microsoft.com/office/drawing/2014/main" id="{EB777964-E4E7-4283-848C-687C5BC1AE38}"/>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1" name="AutoShape 1">
          <a:extLst>
            <a:ext uri="{FF2B5EF4-FFF2-40B4-BE49-F238E27FC236}">
              <a16:creationId xmlns:a16="http://schemas.microsoft.com/office/drawing/2014/main" id="{EC71EA64-92AC-4F64-A56C-252440D5693C}"/>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2" name="AutoShape 1">
          <a:extLst>
            <a:ext uri="{FF2B5EF4-FFF2-40B4-BE49-F238E27FC236}">
              <a16:creationId xmlns:a16="http://schemas.microsoft.com/office/drawing/2014/main" id="{C9EF76C1-87B8-4E52-B957-BA5511BE0187}"/>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3" name="AutoShape 1">
          <a:extLst>
            <a:ext uri="{FF2B5EF4-FFF2-40B4-BE49-F238E27FC236}">
              <a16:creationId xmlns:a16="http://schemas.microsoft.com/office/drawing/2014/main" id="{25577B30-57A8-427C-AD9B-22731349EB38}"/>
            </a:ext>
          </a:extLst>
        </xdr:cNvPr>
        <xdr:cNvSpPr>
          <a:spLocks noChangeAspect="1" noChangeArrowheads="1"/>
        </xdr:cNvSpPr>
      </xdr:nvSpPr>
      <xdr:spPr bwMode="auto">
        <a:xfrm>
          <a:off x="40386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4" name="AutoShape 1">
          <a:extLst>
            <a:ext uri="{FF2B5EF4-FFF2-40B4-BE49-F238E27FC236}">
              <a16:creationId xmlns:a16="http://schemas.microsoft.com/office/drawing/2014/main" id="{4EA23652-BC34-491D-AF4E-160EBC55287B}"/>
            </a:ext>
          </a:extLst>
        </xdr:cNvPr>
        <xdr:cNvSpPr>
          <a:spLocks noChangeAspect="1" noChangeArrowheads="1"/>
        </xdr:cNvSpPr>
      </xdr:nvSpPr>
      <xdr:spPr bwMode="auto">
        <a:xfrm>
          <a:off x="40386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5" name="AutoShape 1">
          <a:extLst>
            <a:ext uri="{FF2B5EF4-FFF2-40B4-BE49-F238E27FC236}">
              <a16:creationId xmlns:a16="http://schemas.microsoft.com/office/drawing/2014/main" id="{9C52E66D-B730-4429-9334-AD595CB1E8D5}"/>
            </a:ext>
          </a:extLst>
        </xdr:cNvPr>
        <xdr:cNvSpPr>
          <a:spLocks noChangeAspect="1" noChangeArrowheads="1"/>
        </xdr:cNvSpPr>
      </xdr:nvSpPr>
      <xdr:spPr bwMode="auto">
        <a:xfrm>
          <a:off x="40386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6" name="AutoShape 1">
          <a:extLst>
            <a:ext uri="{FF2B5EF4-FFF2-40B4-BE49-F238E27FC236}">
              <a16:creationId xmlns:a16="http://schemas.microsoft.com/office/drawing/2014/main" id="{1EFA1CB6-C23F-41D4-B2A7-9081D3123D1E}"/>
            </a:ext>
          </a:extLst>
        </xdr:cNvPr>
        <xdr:cNvSpPr>
          <a:spLocks noChangeAspect="1" noChangeArrowheads="1"/>
        </xdr:cNvSpPr>
      </xdr:nvSpPr>
      <xdr:spPr bwMode="auto">
        <a:xfrm>
          <a:off x="40386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7" name="AutoShape 1">
          <a:extLst>
            <a:ext uri="{FF2B5EF4-FFF2-40B4-BE49-F238E27FC236}">
              <a16:creationId xmlns:a16="http://schemas.microsoft.com/office/drawing/2014/main" id="{C0F15C7C-95AE-43A1-AB91-33DAFFB857F6}"/>
            </a:ext>
          </a:extLst>
        </xdr:cNvPr>
        <xdr:cNvSpPr>
          <a:spLocks noChangeAspect="1" noChangeArrowheads="1"/>
        </xdr:cNvSpPr>
      </xdr:nvSpPr>
      <xdr:spPr bwMode="auto">
        <a:xfrm>
          <a:off x="40386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8" name="AutoShape 1">
          <a:extLst>
            <a:ext uri="{FF2B5EF4-FFF2-40B4-BE49-F238E27FC236}">
              <a16:creationId xmlns:a16="http://schemas.microsoft.com/office/drawing/2014/main" id="{556112EF-96E0-458B-838F-61C0862A0DFE}"/>
            </a:ext>
          </a:extLst>
        </xdr:cNvPr>
        <xdr:cNvSpPr>
          <a:spLocks noChangeAspect="1" noChangeArrowheads="1"/>
        </xdr:cNvSpPr>
      </xdr:nvSpPr>
      <xdr:spPr bwMode="auto">
        <a:xfrm>
          <a:off x="40386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29" name="AutoShape 1">
          <a:extLst>
            <a:ext uri="{FF2B5EF4-FFF2-40B4-BE49-F238E27FC236}">
              <a16:creationId xmlns:a16="http://schemas.microsoft.com/office/drawing/2014/main" id="{616F4C16-9600-4C5E-BA79-99AD9B1B19E0}"/>
            </a:ext>
          </a:extLst>
        </xdr:cNvPr>
        <xdr:cNvSpPr>
          <a:spLocks noChangeAspect="1" noChangeArrowheads="1"/>
        </xdr:cNvSpPr>
      </xdr:nvSpPr>
      <xdr:spPr bwMode="auto">
        <a:xfrm>
          <a:off x="40386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0" name="AutoShape 1">
          <a:extLst>
            <a:ext uri="{FF2B5EF4-FFF2-40B4-BE49-F238E27FC236}">
              <a16:creationId xmlns:a16="http://schemas.microsoft.com/office/drawing/2014/main" id="{F2DE6154-0066-4F2B-A02C-BB17898C32BE}"/>
            </a:ext>
          </a:extLst>
        </xdr:cNvPr>
        <xdr:cNvSpPr>
          <a:spLocks noChangeAspect="1" noChangeArrowheads="1"/>
        </xdr:cNvSpPr>
      </xdr:nvSpPr>
      <xdr:spPr bwMode="auto">
        <a:xfrm>
          <a:off x="40386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1" name="AutoShape 1">
          <a:extLst>
            <a:ext uri="{FF2B5EF4-FFF2-40B4-BE49-F238E27FC236}">
              <a16:creationId xmlns:a16="http://schemas.microsoft.com/office/drawing/2014/main" id="{4290026C-F7A4-4E4A-B00D-2BED3B163660}"/>
            </a:ext>
          </a:extLst>
        </xdr:cNvPr>
        <xdr:cNvSpPr>
          <a:spLocks noChangeAspect="1" noChangeArrowheads="1"/>
        </xdr:cNvSpPr>
      </xdr:nvSpPr>
      <xdr:spPr bwMode="auto">
        <a:xfrm>
          <a:off x="40386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2" name="AutoShape 1">
          <a:extLst>
            <a:ext uri="{FF2B5EF4-FFF2-40B4-BE49-F238E27FC236}">
              <a16:creationId xmlns:a16="http://schemas.microsoft.com/office/drawing/2014/main" id="{ED72CDFF-43EF-43AF-91BA-4352F2BD9B5B}"/>
            </a:ext>
          </a:extLst>
        </xdr:cNvPr>
        <xdr:cNvSpPr>
          <a:spLocks noChangeAspect="1" noChangeArrowheads="1"/>
        </xdr:cNvSpPr>
      </xdr:nvSpPr>
      <xdr:spPr bwMode="auto">
        <a:xfrm>
          <a:off x="40386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3" name="AutoShape 1">
          <a:extLst>
            <a:ext uri="{FF2B5EF4-FFF2-40B4-BE49-F238E27FC236}">
              <a16:creationId xmlns:a16="http://schemas.microsoft.com/office/drawing/2014/main" id="{9820C361-8471-445B-A49C-B5BF65BCD249}"/>
            </a:ext>
          </a:extLst>
        </xdr:cNvPr>
        <xdr:cNvSpPr>
          <a:spLocks noChangeAspect="1" noChangeArrowheads="1"/>
        </xdr:cNvSpPr>
      </xdr:nvSpPr>
      <xdr:spPr bwMode="auto">
        <a:xfrm>
          <a:off x="40386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4" name="AutoShape 1">
          <a:extLst>
            <a:ext uri="{FF2B5EF4-FFF2-40B4-BE49-F238E27FC236}">
              <a16:creationId xmlns:a16="http://schemas.microsoft.com/office/drawing/2014/main" id="{46935D5A-A3C1-4E18-94A4-60FF5779748A}"/>
            </a:ext>
          </a:extLst>
        </xdr:cNvPr>
        <xdr:cNvSpPr>
          <a:spLocks noChangeAspect="1" noChangeArrowheads="1"/>
        </xdr:cNvSpPr>
      </xdr:nvSpPr>
      <xdr:spPr bwMode="auto">
        <a:xfrm>
          <a:off x="40386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5" name="AutoShape 1">
          <a:extLst>
            <a:ext uri="{FF2B5EF4-FFF2-40B4-BE49-F238E27FC236}">
              <a16:creationId xmlns:a16="http://schemas.microsoft.com/office/drawing/2014/main" id="{B90FAE2D-74C8-4A78-8934-6EEFAF458480}"/>
            </a:ext>
          </a:extLst>
        </xdr:cNvPr>
        <xdr:cNvSpPr>
          <a:spLocks noChangeAspect="1" noChangeArrowheads="1"/>
        </xdr:cNvSpPr>
      </xdr:nvSpPr>
      <xdr:spPr bwMode="auto">
        <a:xfrm>
          <a:off x="40386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6" name="AutoShape 1">
          <a:extLst>
            <a:ext uri="{FF2B5EF4-FFF2-40B4-BE49-F238E27FC236}">
              <a16:creationId xmlns:a16="http://schemas.microsoft.com/office/drawing/2014/main" id="{2D0F0AA1-5FD0-4633-8A05-DCD5FDA6F874}"/>
            </a:ext>
          </a:extLst>
        </xdr:cNvPr>
        <xdr:cNvSpPr>
          <a:spLocks noChangeAspect="1" noChangeArrowheads="1"/>
        </xdr:cNvSpPr>
      </xdr:nvSpPr>
      <xdr:spPr bwMode="auto">
        <a:xfrm>
          <a:off x="40386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7" name="AutoShape 1">
          <a:extLst>
            <a:ext uri="{FF2B5EF4-FFF2-40B4-BE49-F238E27FC236}">
              <a16:creationId xmlns:a16="http://schemas.microsoft.com/office/drawing/2014/main" id="{D76EF87D-617E-4985-8819-524AD7B0E245}"/>
            </a:ext>
          </a:extLst>
        </xdr:cNvPr>
        <xdr:cNvSpPr>
          <a:spLocks noChangeAspect="1" noChangeArrowheads="1"/>
        </xdr:cNvSpPr>
      </xdr:nvSpPr>
      <xdr:spPr bwMode="auto">
        <a:xfrm>
          <a:off x="40386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8" name="AutoShape 1">
          <a:extLst>
            <a:ext uri="{FF2B5EF4-FFF2-40B4-BE49-F238E27FC236}">
              <a16:creationId xmlns:a16="http://schemas.microsoft.com/office/drawing/2014/main" id="{BA70A644-9545-41D1-ADBC-F1311DD89E99}"/>
            </a:ext>
          </a:extLst>
        </xdr:cNvPr>
        <xdr:cNvSpPr>
          <a:spLocks noChangeAspect="1" noChangeArrowheads="1"/>
        </xdr:cNvSpPr>
      </xdr:nvSpPr>
      <xdr:spPr bwMode="auto">
        <a:xfrm>
          <a:off x="40386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39" name="AutoShape 1">
          <a:extLst>
            <a:ext uri="{FF2B5EF4-FFF2-40B4-BE49-F238E27FC236}">
              <a16:creationId xmlns:a16="http://schemas.microsoft.com/office/drawing/2014/main" id="{7ED8BEFD-A247-46F9-AC21-70B16C782E67}"/>
            </a:ext>
          </a:extLst>
        </xdr:cNvPr>
        <xdr:cNvSpPr>
          <a:spLocks noChangeAspect="1" noChangeArrowheads="1"/>
        </xdr:cNvSpPr>
      </xdr:nvSpPr>
      <xdr:spPr bwMode="auto">
        <a:xfrm>
          <a:off x="40386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0" name="AutoShape 1">
          <a:extLst>
            <a:ext uri="{FF2B5EF4-FFF2-40B4-BE49-F238E27FC236}">
              <a16:creationId xmlns:a16="http://schemas.microsoft.com/office/drawing/2014/main" id="{28419664-E85A-43B8-85A4-47CD309D8BAC}"/>
            </a:ext>
          </a:extLst>
        </xdr:cNvPr>
        <xdr:cNvSpPr>
          <a:spLocks noChangeAspect="1" noChangeArrowheads="1"/>
        </xdr:cNvSpPr>
      </xdr:nvSpPr>
      <xdr:spPr bwMode="auto">
        <a:xfrm>
          <a:off x="40386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1" name="AutoShape 1">
          <a:extLst>
            <a:ext uri="{FF2B5EF4-FFF2-40B4-BE49-F238E27FC236}">
              <a16:creationId xmlns:a16="http://schemas.microsoft.com/office/drawing/2014/main" id="{0374C46F-C105-42AE-BD38-1DE57CD7B189}"/>
            </a:ext>
          </a:extLst>
        </xdr:cNvPr>
        <xdr:cNvSpPr>
          <a:spLocks noChangeAspect="1" noChangeArrowheads="1"/>
        </xdr:cNvSpPr>
      </xdr:nvSpPr>
      <xdr:spPr bwMode="auto">
        <a:xfrm>
          <a:off x="40386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2" name="AutoShape 1">
          <a:extLst>
            <a:ext uri="{FF2B5EF4-FFF2-40B4-BE49-F238E27FC236}">
              <a16:creationId xmlns:a16="http://schemas.microsoft.com/office/drawing/2014/main" id="{B8584F76-10DC-44B7-AF71-971E9356E85B}"/>
            </a:ext>
          </a:extLst>
        </xdr:cNvPr>
        <xdr:cNvSpPr>
          <a:spLocks noChangeAspect="1" noChangeArrowheads="1"/>
        </xdr:cNvSpPr>
      </xdr:nvSpPr>
      <xdr:spPr bwMode="auto">
        <a:xfrm>
          <a:off x="40386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3" name="AutoShape 1">
          <a:extLst>
            <a:ext uri="{FF2B5EF4-FFF2-40B4-BE49-F238E27FC236}">
              <a16:creationId xmlns:a16="http://schemas.microsoft.com/office/drawing/2014/main" id="{0125A9F9-D367-482C-AFD0-BC2DB945A530}"/>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4" name="AutoShape 1">
          <a:extLst>
            <a:ext uri="{FF2B5EF4-FFF2-40B4-BE49-F238E27FC236}">
              <a16:creationId xmlns:a16="http://schemas.microsoft.com/office/drawing/2014/main" id="{63D27787-D0A7-4A64-9CAF-BB8A9B35774B}"/>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5" name="AutoShape 1">
          <a:extLst>
            <a:ext uri="{FF2B5EF4-FFF2-40B4-BE49-F238E27FC236}">
              <a16:creationId xmlns:a16="http://schemas.microsoft.com/office/drawing/2014/main" id="{462BCABC-8F08-4736-9ED5-2134843C4DB9}"/>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6" name="AutoShape 1">
          <a:extLst>
            <a:ext uri="{FF2B5EF4-FFF2-40B4-BE49-F238E27FC236}">
              <a16:creationId xmlns:a16="http://schemas.microsoft.com/office/drawing/2014/main" id="{976E3AB0-F7A5-4648-8717-A9A69FE5A49D}"/>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7" name="AutoShape 1">
          <a:extLst>
            <a:ext uri="{FF2B5EF4-FFF2-40B4-BE49-F238E27FC236}">
              <a16:creationId xmlns:a16="http://schemas.microsoft.com/office/drawing/2014/main" id="{CE1D59F1-74E3-4AE9-9CCA-A4D98474FD59}"/>
            </a:ext>
          </a:extLst>
        </xdr:cNvPr>
        <xdr:cNvSpPr>
          <a:spLocks noChangeAspect="1" noChangeArrowheads="1"/>
        </xdr:cNvSpPr>
      </xdr:nvSpPr>
      <xdr:spPr bwMode="auto">
        <a:xfrm>
          <a:off x="40386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8" name="AutoShape 1">
          <a:extLst>
            <a:ext uri="{FF2B5EF4-FFF2-40B4-BE49-F238E27FC236}">
              <a16:creationId xmlns:a16="http://schemas.microsoft.com/office/drawing/2014/main" id="{5C3715C3-1C8B-429A-9D80-8EF0D3DE20EF}"/>
            </a:ext>
          </a:extLst>
        </xdr:cNvPr>
        <xdr:cNvSpPr>
          <a:spLocks noChangeAspect="1" noChangeArrowheads="1"/>
        </xdr:cNvSpPr>
      </xdr:nvSpPr>
      <xdr:spPr bwMode="auto">
        <a:xfrm>
          <a:off x="40386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49" name="AutoShape 1">
          <a:extLst>
            <a:ext uri="{FF2B5EF4-FFF2-40B4-BE49-F238E27FC236}">
              <a16:creationId xmlns:a16="http://schemas.microsoft.com/office/drawing/2014/main" id="{4EBD2EAE-4A10-427F-B98C-39EFB58D273B}"/>
            </a:ext>
          </a:extLst>
        </xdr:cNvPr>
        <xdr:cNvSpPr>
          <a:spLocks noChangeAspect="1" noChangeArrowheads="1"/>
        </xdr:cNvSpPr>
      </xdr:nvSpPr>
      <xdr:spPr bwMode="auto">
        <a:xfrm>
          <a:off x="4038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0" name="AutoShape 1">
          <a:extLst>
            <a:ext uri="{FF2B5EF4-FFF2-40B4-BE49-F238E27FC236}">
              <a16:creationId xmlns:a16="http://schemas.microsoft.com/office/drawing/2014/main" id="{AD942E5F-65D3-4A4A-BA82-45F203B05AE3}"/>
            </a:ext>
          </a:extLst>
        </xdr:cNvPr>
        <xdr:cNvSpPr>
          <a:spLocks noChangeAspect="1" noChangeArrowheads="1"/>
        </xdr:cNvSpPr>
      </xdr:nvSpPr>
      <xdr:spPr bwMode="auto">
        <a:xfrm>
          <a:off x="4038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1" name="AutoShape 1">
          <a:extLst>
            <a:ext uri="{FF2B5EF4-FFF2-40B4-BE49-F238E27FC236}">
              <a16:creationId xmlns:a16="http://schemas.microsoft.com/office/drawing/2014/main" id="{EF2B18B1-39D9-47B0-B62E-4458E7970002}"/>
            </a:ext>
          </a:extLst>
        </xdr:cNvPr>
        <xdr:cNvSpPr>
          <a:spLocks noChangeAspect="1" noChangeArrowheads="1"/>
        </xdr:cNvSpPr>
      </xdr:nvSpPr>
      <xdr:spPr bwMode="auto">
        <a:xfrm>
          <a:off x="4038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2" name="AutoShape 1">
          <a:extLst>
            <a:ext uri="{FF2B5EF4-FFF2-40B4-BE49-F238E27FC236}">
              <a16:creationId xmlns:a16="http://schemas.microsoft.com/office/drawing/2014/main" id="{BA407CA5-0003-409B-AEC6-2410D9E0DDAE}"/>
            </a:ext>
          </a:extLst>
        </xdr:cNvPr>
        <xdr:cNvSpPr>
          <a:spLocks noChangeAspect="1" noChangeArrowheads="1"/>
        </xdr:cNvSpPr>
      </xdr:nvSpPr>
      <xdr:spPr bwMode="auto">
        <a:xfrm>
          <a:off x="4038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3" name="AutoShape 1">
          <a:extLst>
            <a:ext uri="{FF2B5EF4-FFF2-40B4-BE49-F238E27FC236}">
              <a16:creationId xmlns:a16="http://schemas.microsoft.com/office/drawing/2014/main" id="{1933C6FC-899F-4B01-B912-822605A26D44}"/>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4" name="AutoShape 1">
          <a:extLst>
            <a:ext uri="{FF2B5EF4-FFF2-40B4-BE49-F238E27FC236}">
              <a16:creationId xmlns:a16="http://schemas.microsoft.com/office/drawing/2014/main" id="{91876515-4DE6-4CE0-A33C-1A32D061DB6B}"/>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5" name="AutoShape 1">
          <a:extLst>
            <a:ext uri="{FF2B5EF4-FFF2-40B4-BE49-F238E27FC236}">
              <a16:creationId xmlns:a16="http://schemas.microsoft.com/office/drawing/2014/main" id="{9142615A-82B8-42F8-814A-66ED98616767}"/>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456" name="AutoShape 1">
          <a:extLst>
            <a:ext uri="{FF2B5EF4-FFF2-40B4-BE49-F238E27FC236}">
              <a16:creationId xmlns:a16="http://schemas.microsoft.com/office/drawing/2014/main" id="{29B142F7-8C16-480F-B7E5-B2F14B20CD00}"/>
            </a:ext>
          </a:extLst>
        </xdr:cNvPr>
        <xdr:cNvSpPr>
          <a:spLocks noChangeAspect="1" noChangeArrowheads="1"/>
        </xdr:cNvSpPr>
      </xdr:nvSpPr>
      <xdr:spPr bwMode="auto">
        <a:xfrm>
          <a:off x="4038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57" name="AutoShape 1">
          <a:extLst>
            <a:ext uri="{FF2B5EF4-FFF2-40B4-BE49-F238E27FC236}">
              <a16:creationId xmlns:a16="http://schemas.microsoft.com/office/drawing/2014/main" id="{4DB1BEF5-2707-458E-A5A0-C501A43FDC80}"/>
            </a:ext>
          </a:extLst>
        </xdr:cNvPr>
        <xdr:cNvSpPr>
          <a:spLocks noChangeAspect="1" noChangeArrowheads="1"/>
        </xdr:cNvSpPr>
      </xdr:nvSpPr>
      <xdr:spPr bwMode="auto">
        <a:xfrm>
          <a:off x="4648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58" name="AutoShape 1">
          <a:extLst>
            <a:ext uri="{FF2B5EF4-FFF2-40B4-BE49-F238E27FC236}">
              <a16:creationId xmlns:a16="http://schemas.microsoft.com/office/drawing/2014/main" id="{5A0313AB-2613-4E21-A5E3-69094B220977}"/>
            </a:ext>
          </a:extLst>
        </xdr:cNvPr>
        <xdr:cNvSpPr>
          <a:spLocks noChangeAspect="1" noChangeArrowheads="1"/>
        </xdr:cNvSpPr>
      </xdr:nvSpPr>
      <xdr:spPr bwMode="auto">
        <a:xfrm>
          <a:off x="4648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59" name="AutoShape 1">
          <a:extLst>
            <a:ext uri="{FF2B5EF4-FFF2-40B4-BE49-F238E27FC236}">
              <a16:creationId xmlns:a16="http://schemas.microsoft.com/office/drawing/2014/main" id="{EEA7EA2F-871F-4CBD-90DE-AB945E03AD9F}"/>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0" name="AutoShape 1">
          <a:extLst>
            <a:ext uri="{FF2B5EF4-FFF2-40B4-BE49-F238E27FC236}">
              <a16:creationId xmlns:a16="http://schemas.microsoft.com/office/drawing/2014/main" id="{000F5F47-0FE4-4E8E-89EB-C5AE0923776F}"/>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1" name="AutoShape 1">
          <a:extLst>
            <a:ext uri="{FF2B5EF4-FFF2-40B4-BE49-F238E27FC236}">
              <a16:creationId xmlns:a16="http://schemas.microsoft.com/office/drawing/2014/main" id="{E7746688-9D3C-455F-8E84-7E5CCD030412}"/>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2" name="AutoShape 1">
          <a:extLst>
            <a:ext uri="{FF2B5EF4-FFF2-40B4-BE49-F238E27FC236}">
              <a16:creationId xmlns:a16="http://schemas.microsoft.com/office/drawing/2014/main" id="{EEACD6E5-C356-4BCF-BE08-D2FDCEBB34EF}"/>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3" name="AutoShape 1">
          <a:extLst>
            <a:ext uri="{FF2B5EF4-FFF2-40B4-BE49-F238E27FC236}">
              <a16:creationId xmlns:a16="http://schemas.microsoft.com/office/drawing/2014/main" id="{3E1AFAA2-8FA6-4554-A272-E5CEA3B35456}"/>
            </a:ext>
          </a:extLst>
        </xdr:cNvPr>
        <xdr:cNvSpPr>
          <a:spLocks noChangeAspect="1" noChangeArrowheads="1"/>
        </xdr:cNvSpPr>
      </xdr:nvSpPr>
      <xdr:spPr bwMode="auto">
        <a:xfrm>
          <a:off x="4648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4" name="AutoShape 1">
          <a:extLst>
            <a:ext uri="{FF2B5EF4-FFF2-40B4-BE49-F238E27FC236}">
              <a16:creationId xmlns:a16="http://schemas.microsoft.com/office/drawing/2014/main" id="{2CF75590-8AA9-4515-B57C-39CACF6052CB}"/>
            </a:ext>
          </a:extLst>
        </xdr:cNvPr>
        <xdr:cNvSpPr>
          <a:spLocks noChangeAspect="1" noChangeArrowheads="1"/>
        </xdr:cNvSpPr>
      </xdr:nvSpPr>
      <xdr:spPr bwMode="auto">
        <a:xfrm>
          <a:off x="4648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5" name="AutoShape 1">
          <a:extLst>
            <a:ext uri="{FF2B5EF4-FFF2-40B4-BE49-F238E27FC236}">
              <a16:creationId xmlns:a16="http://schemas.microsoft.com/office/drawing/2014/main" id="{8C1A413D-C96D-40D0-BC60-C0725D47D3C3}"/>
            </a:ext>
          </a:extLst>
        </xdr:cNvPr>
        <xdr:cNvSpPr>
          <a:spLocks noChangeAspect="1" noChangeArrowheads="1"/>
        </xdr:cNvSpPr>
      </xdr:nvSpPr>
      <xdr:spPr bwMode="auto">
        <a:xfrm>
          <a:off x="4648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6" name="AutoShape 1">
          <a:extLst>
            <a:ext uri="{FF2B5EF4-FFF2-40B4-BE49-F238E27FC236}">
              <a16:creationId xmlns:a16="http://schemas.microsoft.com/office/drawing/2014/main" id="{F0998BAF-2666-4462-BCDE-C6798B73E43F}"/>
            </a:ext>
          </a:extLst>
        </xdr:cNvPr>
        <xdr:cNvSpPr>
          <a:spLocks noChangeAspect="1" noChangeArrowheads="1"/>
        </xdr:cNvSpPr>
      </xdr:nvSpPr>
      <xdr:spPr bwMode="auto">
        <a:xfrm>
          <a:off x="4648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7" name="AutoShape 1">
          <a:extLst>
            <a:ext uri="{FF2B5EF4-FFF2-40B4-BE49-F238E27FC236}">
              <a16:creationId xmlns:a16="http://schemas.microsoft.com/office/drawing/2014/main" id="{AF098711-1B74-45E3-9DA3-5CB2DBCDCE8D}"/>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8" name="AutoShape 1">
          <a:extLst>
            <a:ext uri="{FF2B5EF4-FFF2-40B4-BE49-F238E27FC236}">
              <a16:creationId xmlns:a16="http://schemas.microsoft.com/office/drawing/2014/main" id="{F1F3C6B5-4C23-46CE-BA45-9446C3B07532}"/>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69" name="AutoShape 1">
          <a:extLst>
            <a:ext uri="{FF2B5EF4-FFF2-40B4-BE49-F238E27FC236}">
              <a16:creationId xmlns:a16="http://schemas.microsoft.com/office/drawing/2014/main" id="{021BDAD9-22E1-47A7-B1D1-503DF40752A6}"/>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70" name="AutoShape 1">
          <a:extLst>
            <a:ext uri="{FF2B5EF4-FFF2-40B4-BE49-F238E27FC236}">
              <a16:creationId xmlns:a16="http://schemas.microsoft.com/office/drawing/2014/main" id="{24DCAF85-C247-4171-9CE5-D7DD0C5F910E}"/>
            </a:ext>
          </a:extLst>
        </xdr:cNvPr>
        <xdr:cNvSpPr>
          <a:spLocks noChangeAspect="1" noChangeArrowheads="1"/>
        </xdr:cNvSpPr>
      </xdr:nvSpPr>
      <xdr:spPr bwMode="auto">
        <a:xfrm>
          <a:off x="4648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1" name="AutoShape 1">
          <a:extLst>
            <a:ext uri="{FF2B5EF4-FFF2-40B4-BE49-F238E27FC236}">
              <a16:creationId xmlns:a16="http://schemas.microsoft.com/office/drawing/2014/main" id="{51851F56-DFA6-4AC1-B2BD-4F519FCC53C1}"/>
            </a:ext>
          </a:extLst>
        </xdr:cNvPr>
        <xdr:cNvSpPr>
          <a:spLocks noChangeAspect="1" noChangeArrowheads="1"/>
        </xdr:cNvSpPr>
      </xdr:nvSpPr>
      <xdr:spPr bwMode="auto">
        <a:xfrm>
          <a:off x="5257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2" name="AutoShape 1">
          <a:extLst>
            <a:ext uri="{FF2B5EF4-FFF2-40B4-BE49-F238E27FC236}">
              <a16:creationId xmlns:a16="http://schemas.microsoft.com/office/drawing/2014/main" id="{80AACBBF-64F5-44ED-869D-B6188F801556}"/>
            </a:ext>
          </a:extLst>
        </xdr:cNvPr>
        <xdr:cNvSpPr>
          <a:spLocks noChangeAspect="1" noChangeArrowheads="1"/>
        </xdr:cNvSpPr>
      </xdr:nvSpPr>
      <xdr:spPr bwMode="auto">
        <a:xfrm>
          <a:off x="5257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3" name="AutoShape 1">
          <a:extLst>
            <a:ext uri="{FF2B5EF4-FFF2-40B4-BE49-F238E27FC236}">
              <a16:creationId xmlns:a16="http://schemas.microsoft.com/office/drawing/2014/main" id="{C0FFA403-8F22-414E-B8E8-8A2077C02323}"/>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4" name="AutoShape 1">
          <a:extLst>
            <a:ext uri="{FF2B5EF4-FFF2-40B4-BE49-F238E27FC236}">
              <a16:creationId xmlns:a16="http://schemas.microsoft.com/office/drawing/2014/main" id="{D40BE01C-042E-4EC6-84BE-01DB71E85502}"/>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5" name="AutoShape 1">
          <a:extLst>
            <a:ext uri="{FF2B5EF4-FFF2-40B4-BE49-F238E27FC236}">
              <a16:creationId xmlns:a16="http://schemas.microsoft.com/office/drawing/2014/main" id="{D080228C-D008-470A-B0C1-F5F26A0C664A}"/>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6" name="AutoShape 1">
          <a:extLst>
            <a:ext uri="{FF2B5EF4-FFF2-40B4-BE49-F238E27FC236}">
              <a16:creationId xmlns:a16="http://schemas.microsoft.com/office/drawing/2014/main" id="{6A178E36-4FDE-4077-9E67-CA80909E9D20}"/>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7" name="AutoShape 1">
          <a:extLst>
            <a:ext uri="{FF2B5EF4-FFF2-40B4-BE49-F238E27FC236}">
              <a16:creationId xmlns:a16="http://schemas.microsoft.com/office/drawing/2014/main" id="{B9FE895E-CAC4-49C2-808D-5D097236F624}"/>
            </a:ext>
          </a:extLst>
        </xdr:cNvPr>
        <xdr:cNvSpPr>
          <a:spLocks noChangeAspect="1" noChangeArrowheads="1"/>
        </xdr:cNvSpPr>
      </xdr:nvSpPr>
      <xdr:spPr bwMode="auto">
        <a:xfrm>
          <a:off x="5257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8" name="AutoShape 1">
          <a:extLst>
            <a:ext uri="{FF2B5EF4-FFF2-40B4-BE49-F238E27FC236}">
              <a16:creationId xmlns:a16="http://schemas.microsoft.com/office/drawing/2014/main" id="{EF9A1481-2FD6-47A4-9FEA-807866BD74B9}"/>
            </a:ext>
          </a:extLst>
        </xdr:cNvPr>
        <xdr:cNvSpPr>
          <a:spLocks noChangeAspect="1" noChangeArrowheads="1"/>
        </xdr:cNvSpPr>
      </xdr:nvSpPr>
      <xdr:spPr bwMode="auto">
        <a:xfrm>
          <a:off x="5257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79" name="AutoShape 1">
          <a:extLst>
            <a:ext uri="{FF2B5EF4-FFF2-40B4-BE49-F238E27FC236}">
              <a16:creationId xmlns:a16="http://schemas.microsoft.com/office/drawing/2014/main" id="{B23FAC7C-9DB6-46C3-B739-75849D488296}"/>
            </a:ext>
          </a:extLst>
        </xdr:cNvPr>
        <xdr:cNvSpPr>
          <a:spLocks noChangeAspect="1" noChangeArrowheads="1"/>
        </xdr:cNvSpPr>
      </xdr:nvSpPr>
      <xdr:spPr bwMode="auto">
        <a:xfrm>
          <a:off x="5257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80" name="AutoShape 1">
          <a:extLst>
            <a:ext uri="{FF2B5EF4-FFF2-40B4-BE49-F238E27FC236}">
              <a16:creationId xmlns:a16="http://schemas.microsoft.com/office/drawing/2014/main" id="{5A671790-8244-444F-BC11-9C74CB5AD295}"/>
            </a:ext>
          </a:extLst>
        </xdr:cNvPr>
        <xdr:cNvSpPr>
          <a:spLocks noChangeAspect="1" noChangeArrowheads="1"/>
        </xdr:cNvSpPr>
      </xdr:nvSpPr>
      <xdr:spPr bwMode="auto">
        <a:xfrm>
          <a:off x="5257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81" name="AutoShape 1">
          <a:extLst>
            <a:ext uri="{FF2B5EF4-FFF2-40B4-BE49-F238E27FC236}">
              <a16:creationId xmlns:a16="http://schemas.microsoft.com/office/drawing/2014/main" id="{70221ADF-FC5A-49CD-858D-98B272995BFE}"/>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82" name="AutoShape 1">
          <a:extLst>
            <a:ext uri="{FF2B5EF4-FFF2-40B4-BE49-F238E27FC236}">
              <a16:creationId xmlns:a16="http://schemas.microsoft.com/office/drawing/2014/main" id="{742C51D2-8E57-42B3-BBBC-E95DBBE37CBF}"/>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83" name="AutoShape 1">
          <a:extLst>
            <a:ext uri="{FF2B5EF4-FFF2-40B4-BE49-F238E27FC236}">
              <a16:creationId xmlns:a16="http://schemas.microsoft.com/office/drawing/2014/main" id="{6C314A2C-F5E4-4DAA-8535-CB0BD3F918F3}"/>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484" name="AutoShape 1">
          <a:extLst>
            <a:ext uri="{FF2B5EF4-FFF2-40B4-BE49-F238E27FC236}">
              <a16:creationId xmlns:a16="http://schemas.microsoft.com/office/drawing/2014/main" id="{DC233D03-8CB6-46D4-897F-4A185F6E5167}"/>
            </a:ext>
          </a:extLst>
        </xdr:cNvPr>
        <xdr:cNvSpPr>
          <a:spLocks noChangeAspect="1" noChangeArrowheads="1"/>
        </xdr:cNvSpPr>
      </xdr:nvSpPr>
      <xdr:spPr bwMode="auto">
        <a:xfrm>
          <a:off x="5257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85" name="AutoShape 1">
          <a:extLst>
            <a:ext uri="{FF2B5EF4-FFF2-40B4-BE49-F238E27FC236}">
              <a16:creationId xmlns:a16="http://schemas.microsoft.com/office/drawing/2014/main" id="{78557A42-AE45-49BD-B97C-C54C96AB88F5}"/>
            </a:ext>
          </a:extLst>
        </xdr:cNvPr>
        <xdr:cNvSpPr>
          <a:spLocks noChangeAspect="1" noChangeArrowheads="1"/>
        </xdr:cNvSpPr>
      </xdr:nvSpPr>
      <xdr:spPr bwMode="auto">
        <a:xfrm>
          <a:off x="46482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86" name="AutoShape 1">
          <a:extLst>
            <a:ext uri="{FF2B5EF4-FFF2-40B4-BE49-F238E27FC236}">
              <a16:creationId xmlns:a16="http://schemas.microsoft.com/office/drawing/2014/main" id="{88C58B30-B93B-40D0-B7DD-6B0FB676734C}"/>
            </a:ext>
          </a:extLst>
        </xdr:cNvPr>
        <xdr:cNvSpPr>
          <a:spLocks noChangeAspect="1" noChangeArrowheads="1"/>
        </xdr:cNvSpPr>
      </xdr:nvSpPr>
      <xdr:spPr bwMode="auto">
        <a:xfrm>
          <a:off x="46482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87" name="AutoShape 1">
          <a:extLst>
            <a:ext uri="{FF2B5EF4-FFF2-40B4-BE49-F238E27FC236}">
              <a16:creationId xmlns:a16="http://schemas.microsoft.com/office/drawing/2014/main" id="{138D3978-106D-4387-B227-DCDF17E9B7E6}"/>
            </a:ext>
          </a:extLst>
        </xdr:cNvPr>
        <xdr:cNvSpPr>
          <a:spLocks noChangeAspect="1" noChangeArrowheads="1"/>
        </xdr:cNvSpPr>
      </xdr:nvSpPr>
      <xdr:spPr bwMode="auto">
        <a:xfrm>
          <a:off x="46482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88" name="AutoShape 1">
          <a:extLst>
            <a:ext uri="{FF2B5EF4-FFF2-40B4-BE49-F238E27FC236}">
              <a16:creationId xmlns:a16="http://schemas.microsoft.com/office/drawing/2014/main" id="{A9BCC06E-CA21-4ECF-B1A4-246EF8BC955F}"/>
            </a:ext>
          </a:extLst>
        </xdr:cNvPr>
        <xdr:cNvSpPr>
          <a:spLocks noChangeAspect="1" noChangeArrowheads="1"/>
        </xdr:cNvSpPr>
      </xdr:nvSpPr>
      <xdr:spPr bwMode="auto">
        <a:xfrm>
          <a:off x="46482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89" name="AutoShape 1">
          <a:extLst>
            <a:ext uri="{FF2B5EF4-FFF2-40B4-BE49-F238E27FC236}">
              <a16:creationId xmlns:a16="http://schemas.microsoft.com/office/drawing/2014/main" id="{546CF3C0-63BC-45D1-B4B4-DFE180F29CD3}"/>
            </a:ext>
          </a:extLst>
        </xdr:cNvPr>
        <xdr:cNvSpPr>
          <a:spLocks noChangeAspect="1" noChangeArrowheads="1"/>
        </xdr:cNvSpPr>
      </xdr:nvSpPr>
      <xdr:spPr bwMode="auto">
        <a:xfrm>
          <a:off x="46482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0" name="AutoShape 1">
          <a:extLst>
            <a:ext uri="{FF2B5EF4-FFF2-40B4-BE49-F238E27FC236}">
              <a16:creationId xmlns:a16="http://schemas.microsoft.com/office/drawing/2014/main" id="{F59BD836-D9C3-4731-9FA1-23354AE515D2}"/>
            </a:ext>
          </a:extLst>
        </xdr:cNvPr>
        <xdr:cNvSpPr>
          <a:spLocks noChangeAspect="1" noChangeArrowheads="1"/>
        </xdr:cNvSpPr>
      </xdr:nvSpPr>
      <xdr:spPr bwMode="auto">
        <a:xfrm>
          <a:off x="46482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1" name="AutoShape 1">
          <a:extLst>
            <a:ext uri="{FF2B5EF4-FFF2-40B4-BE49-F238E27FC236}">
              <a16:creationId xmlns:a16="http://schemas.microsoft.com/office/drawing/2014/main" id="{D44D6327-D2FA-4C38-AF94-B64D255F2128}"/>
            </a:ext>
          </a:extLst>
        </xdr:cNvPr>
        <xdr:cNvSpPr>
          <a:spLocks noChangeAspect="1" noChangeArrowheads="1"/>
        </xdr:cNvSpPr>
      </xdr:nvSpPr>
      <xdr:spPr bwMode="auto">
        <a:xfrm>
          <a:off x="46482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2" name="AutoShape 1">
          <a:extLst>
            <a:ext uri="{FF2B5EF4-FFF2-40B4-BE49-F238E27FC236}">
              <a16:creationId xmlns:a16="http://schemas.microsoft.com/office/drawing/2014/main" id="{D1D25BE6-F205-4FDC-A272-108EA9049770}"/>
            </a:ext>
          </a:extLst>
        </xdr:cNvPr>
        <xdr:cNvSpPr>
          <a:spLocks noChangeAspect="1" noChangeArrowheads="1"/>
        </xdr:cNvSpPr>
      </xdr:nvSpPr>
      <xdr:spPr bwMode="auto">
        <a:xfrm>
          <a:off x="46482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3" name="AutoShape 1">
          <a:extLst>
            <a:ext uri="{FF2B5EF4-FFF2-40B4-BE49-F238E27FC236}">
              <a16:creationId xmlns:a16="http://schemas.microsoft.com/office/drawing/2014/main" id="{F01D2B28-D618-47F6-80F7-F2785381523B}"/>
            </a:ext>
          </a:extLst>
        </xdr:cNvPr>
        <xdr:cNvSpPr>
          <a:spLocks noChangeAspect="1" noChangeArrowheads="1"/>
        </xdr:cNvSpPr>
      </xdr:nvSpPr>
      <xdr:spPr bwMode="auto">
        <a:xfrm>
          <a:off x="46482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4" name="AutoShape 1">
          <a:extLst>
            <a:ext uri="{FF2B5EF4-FFF2-40B4-BE49-F238E27FC236}">
              <a16:creationId xmlns:a16="http://schemas.microsoft.com/office/drawing/2014/main" id="{436EFC7A-C394-4420-80B5-5D71196E7213}"/>
            </a:ext>
          </a:extLst>
        </xdr:cNvPr>
        <xdr:cNvSpPr>
          <a:spLocks noChangeAspect="1" noChangeArrowheads="1"/>
        </xdr:cNvSpPr>
      </xdr:nvSpPr>
      <xdr:spPr bwMode="auto">
        <a:xfrm>
          <a:off x="46482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5" name="AutoShape 1">
          <a:extLst>
            <a:ext uri="{FF2B5EF4-FFF2-40B4-BE49-F238E27FC236}">
              <a16:creationId xmlns:a16="http://schemas.microsoft.com/office/drawing/2014/main" id="{B45C57C3-5D91-4715-97F7-B46DF110DFCE}"/>
            </a:ext>
          </a:extLst>
        </xdr:cNvPr>
        <xdr:cNvSpPr>
          <a:spLocks noChangeAspect="1" noChangeArrowheads="1"/>
        </xdr:cNvSpPr>
      </xdr:nvSpPr>
      <xdr:spPr bwMode="auto">
        <a:xfrm>
          <a:off x="46482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6" name="AutoShape 1">
          <a:extLst>
            <a:ext uri="{FF2B5EF4-FFF2-40B4-BE49-F238E27FC236}">
              <a16:creationId xmlns:a16="http://schemas.microsoft.com/office/drawing/2014/main" id="{8FDCE40E-BDA1-4CC5-989A-EFF2B9A727D8}"/>
            </a:ext>
          </a:extLst>
        </xdr:cNvPr>
        <xdr:cNvSpPr>
          <a:spLocks noChangeAspect="1" noChangeArrowheads="1"/>
        </xdr:cNvSpPr>
      </xdr:nvSpPr>
      <xdr:spPr bwMode="auto">
        <a:xfrm>
          <a:off x="46482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7" name="AutoShape 1">
          <a:extLst>
            <a:ext uri="{FF2B5EF4-FFF2-40B4-BE49-F238E27FC236}">
              <a16:creationId xmlns:a16="http://schemas.microsoft.com/office/drawing/2014/main" id="{D46E1429-0002-4878-95DD-C0F773F6B6A2}"/>
            </a:ext>
          </a:extLst>
        </xdr:cNvPr>
        <xdr:cNvSpPr>
          <a:spLocks noChangeAspect="1" noChangeArrowheads="1"/>
        </xdr:cNvSpPr>
      </xdr:nvSpPr>
      <xdr:spPr bwMode="auto">
        <a:xfrm>
          <a:off x="46482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8" name="AutoShape 1">
          <a:extLst>
            <a:ext uri="{FF2B5EF4-FFF2-40B4-BE49-F238E27FC236}">
              <a16:creationId xmlns:a16="http://schemas.microsoft.com/office/drawing/2014/main" id="{3847B663-324F-45DD-9945-8EACD574EC21}"/>
            </a:ext>
          </a:extLst>
        </xdr:cNvPr>
        <xdr:cNvSpPr>
          <a:spLocks noChangeAspect="1" noChangeArrowheads="1"/>
        </xdr:cNvSpPr>
      </xdr:nvSpPr>
      <xdr:spPr bwMode="auto">
        <a:xfrm>
          <a:off x="46482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499" name="AutoShape 1">
          <a:extLst>
            <a:ext uri="{FF2B5EF4-FFF2-40B4-BE49-F238E27FC236}">
              <a16:creationId xmlns:a16="http://schemas.microsoft.com/office/drawing/2014/main" id="{662B1812-7ABD-4EB1-9569-A5DB4E9CAE97}"/>
            </a:ext>
          </a:extLst>
        </xdr:cNvPr>
        <xdr:cNvSpPr>
          <a:spLocks noChangeAspect="1" noChangeArrowheads="1"/>
        </xdr:cNvSpPr>
      </xdr:nvSpPr>
      <xdr:spPr bwMode="auto">
        <a:xfrm>
          <a:off x="46482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00" name="AutoShape 1">
          <a:extLst>
            <a:ext uri="{FF2B5EF4-FFF2-40B4-BE49-F238E27FC236}">
              <a16:creationId xmlns:a16="http://schemas.microsoft.com/office/drawing/2014/main" id="{55819108-40ED-4DA2-8563-EDAF54118B2A}"/>
            </a:ext>
          </a:extLst>
        </xdr:cNvPr>
        <xdr:cNvSpPr>
          <a:spLocks noChangeAspect="1" noChangeArrowheads="1"/>
        </xdr:cNvSpPr>
      </xdr:nvSpPr>
      <xdr:spPr bwMode="auto">
        <a:xfrm>
          <a:off x="46482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01" name="AutoShape 1">
          <a:extLst>
            <a:ext uri="{FF2B5EF4-FFF2-40B4-BE49-F238E27FC236}">
              <a16:creationId xmlns:a16="http://schemas.microsoft.com/office/drawing/2014/main" id="{A292A0EA-ACA8-40D0-9D8C-A29D50708067}"/>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02" name="AutoShape 1">
          <a:extLst>
            <a:ext uri="{FF2B5EF4-FFF2-40B4-BE49-F238E27FC236}">
              <a16:creationId xmlns:a16="http://schemas.microsoft.com/office/drawing/2014/main" id="{47C96595-AB72-42BC-9EB9-4A3C9E4E70DC}"/>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03" name="AutoShape 1">
          <a:extLst>
            <a:ext uri="{FF2B5EF4-FFF2-40B4-BE49-F238E27FC236}">
              <a16:creationId xmlns:a16="http://schemas.microsoft.com/office/drawing/2014/main" id="{5E3B7099-4F45-42FC-87A0-8C612324A2C1}"/>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04" name="AutoShape 1">
          <a:extLst>
            <a:ext uri="{FF2B5EF4-FFF2-40B4-BE49-F238E27FC236}">
              <a16:creationId xmlns:a16="http://schemas.microsoft.com/office/drawing/2014/main" id="{64AF0D32-483F-42B5-B4FA-4FFB1BE300CE}"/>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05" name="AutoShape 1">
          <a:extLst>
            <a:ext uri="{FF2B5EF4-FFF2-40B4-BE49-F238E27FC236}">
              <a16:creationId xmlns:a16="http://schemas.microsoft.com/office/drawing/2014/main" id="{28AD3D99-3AF9-41D0-8D7C-0762E914BEA9}"/>
            </a:ext>
          </a:extLst>
        </xdr:cNvPr>
        <xdr:cNvSpPr>
          <a:spLocks noChangeAspect="1" noChangeArrowheads="1"/>
        </xdr:cNvSpPr>
      </xdr:nvSpPr>
      <xdr:spPr bwMode="auto">
        <a:xfrm>
          <a:off x="52578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06" name="AutoShape 1">
          <a:extLst>
            <a:ext uri="{FF2B5EF4-FFF2-40B4-BE49-F238E27FC236}">
              <a16:creationId xmlns:a16="http://schemas.microsoft.com/office/drawing/2014/main" id="{0E6CC862-9D8C-4E4E-AD85-78E120718982}"/>
            </a:ext>
          </a:extLst>
        </xdr:cNvPr>
        <xdr:cNvSpPr>
          <a:spLocks noChangeAspect="1" noChangeArrowheads="1"/>
        </xdr:cNvSpPr>
      </xdr:nvSpPr>
      <xdr:spPr bwMode="auto">
        <a:xfrm>
          <a:off x="52578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07" name="AutoShape 1">
          <a:extLst>
            <a:ext uri="{FF2B5EF4-FFF2-40B4-BE49-F238E27FC236}">
              <a16:creationId xmlns:a16="http://schemas.microsoft.com/office/drawing/2014/main" id="{6E3B9944-CB5E-43E8-AD20-105875CA258E}"/>
            </a:ext>
          </a:extLst>
        </xdr:cNvPr>
        <xdr:cNvSpPr>
          <a:spLocks noChangeAspect="1" noChangeArrowheads="1"/>
        </xdr:cNvSpPr>
      </xdr:nvSpPr>
      <xdr:spPr bwMode="auto">
        <a:xfrm>
          <a:off x="52578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08" name="AutoShape 1">
          <a:extLst>
            <a:ext uri="{FF2B5EF4-FFF2-40B4-BE49-F238E27FC236}">
              <a16:creationId xmlns:a16="http://schemas.microsoft.com/office/drawing/2014/main" id="{7CF7EA37-9269-4AE8-86B4-2649E14074F1}"/>
            </a:ext>
          </a:extLst>
        </xdr:cNvPr>
        <xdr:cNvSpPr>
          <a:spLocks noChangeAspect="1" noChangeArrowheads="1"/>
        </xdr:cNvSpPr>
      </xdr:nvSpPr>
      <xdr:spPr bwMode="auto">
        <a:xfrm>
          <a:off x="5257800" y="21602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09" name="AutoShape 1">
          <a:extLst>
            <a:ext uri="{FF2B5EF4-FFF2-40B4-BE49-F238E27FC236}">
              <a16:creationId xmlns:a16="http://schemas.microsoft.com/office/drawing/2014/main" id="{3718CA33-D85A-4841-BDB1-F88A77A49570}"/>
            </a:ext>
          </a:extLst>
        </xdr:cNvPr>
        <xdr:cNvSpPr>
          <a:spLocks noChangeAspect="1" noChangeArrowheads="1"/>
        </xdr:cNvSpPr>
      </xdr:nvSpPr>
      <xdr:spPr bwMode="auto">
        <a:xfrm>
          <a:off x="52578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0" name="AutoShape 1">
          <a:extLst>
            <a:ext uri="{FF2B5EF4-FFF2-40B4-BE49-F238E27FC236}">
              <a16:creationId xmlns:a16="http://schemas.microsoft.com/office/drawing/2014/main" id="{64930AD1-524D-40E5-A540-04AC1E67F169}"/>
            </a:ext>
          </a:extLst>
        </xdr:cNvPr>
        <xdr:cNvSpPr>
          <a:spLocks noChangeAspect="1" noChangeArrowheads="1"/>
        </xdr:cNvSpPr>
      </xdr:nvSpPr>
      <xdr:spPr bwMode="auto">
        <a:xfrm>
          <a:off x="52578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1" name="AutoShape 1">
          <a:extLst>
            <a:ext uri="{FF2B5EF4-FFF2-40B4-BE49-F238E27FC236}">
              <a16:creationId xmlns:a16="http://schemas.microsoft.com/office/drawing/2014/main" id="{A5EDEFF5-125F-429D-9A54-03864D11BFA0}"/>
            </a:ext>
          </a:extLst>
        </xdr:cNvPr>
        <xdr:cNvSpPr>
          <a:spLocks noChangeAspect="1" noChangeArrowheads="1"/>
        </xdr:cNvSpPr>
      </xdr:nvSpPr>
      <xdr:spPr bwMode="auto">
        <a:xfrm>
          <a:off x="52578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2" name="AutoShape 1">
          <a:extLst>
            <a:ext uri="{FF2B5EF4-FFF2-40B4-BE49-F238E27FC236}">
              <a16:creationId xmlns:a16="http://schemas.microsoft.com/office/drawing/2014/main" id="{016DA68D-F726-429F-920A-365E6B74BA2C}"/>
            </a:ext>
          </a:extLst>
        </xdr:cNvPr>
        <xdr:cNvSpPr>
          <a:spLocks noChangeAspect="1" noChangeArrowheads="1"/>
        </xdr:cNvSpPr>
      </xdr:nvSpPr>
      <xdr:spPr bwMode="auto">
        <a:xfrm>
          <a:off x="5257800" y="21793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3" name="AutoShape 1">
          <a:extLst>
            <a:ext uri="{FF2B5EF4-FFF2-40B4-BE49-F238E27FC236}">
              <a16:creationId xmlns:a16="http://schemas.microsoft.com/office/drawing/2014/main" id="{3B1A25E0-ED82-4D98-911B-21E0A05DE38E}"/>
            </a:ext>
          </a:extLst>
        </xdr:cNvPr>
        <xdr:cNvSpPr>
          <a:spLocks noChangeAspect="1" noChangeArrowheads="1"/>
        </xdr:cNvSpPr>
      </xdr:nvSpPr>
      <xdr:spPr bwMode="auto">
        <a:xfrm>
          <a:off x="52578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4" name="AutoShape 1">
          <a:extLst>
            <a:ext uri="{FF2B5EF4-FFF2-40B4-BE49-F238E27FC236}">
              <a16:creationId xmlns:a16="http://schemas.microsoft.com/office/drawing/2014/main" id="{DFE6BC25-4483-413D-A640-FC4EEB297B90}"/>
            </a:ext>
          </a:extLst>
        </xdr:cNvPr>
        <xdr:cNvSpPr>
          <a:spLocks noChangeAspect="1" noChangeArrowheads="1"/>
        </xdr:cNvSpPr>
      </xdr:nvSpPr>
      <xdr:spPr bwMode="auto">
        <a:xfrm>
          <a:off x="52578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5" name="AutoShape 1">
          <a:extLst>
            <a:ext uri="{FF2B5EF4-FFF2-40B4-BE49-F238E27FC236}">
              <a16:creationId xmlns:a16="http://schemas.microsoft.com/office/drawing/2014/main" id="{A03304C2-8525-4B4A-9453-42681064BDED}"/>
            </a:ext>
          </a:extLst>
        </xdr:cNvPr>
        <xdr:cNvSpPr>
          <a:spLocks noChangeAspect="1" noChangeArrowheads="1"/>
        </xdr:cNvSpPr>
      </xdr:nvSpPr>
      <xdr:spPr bwMode="auto">
        <a:xfrm>
          <a:off x="52578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6" name="AutoShape 1">
          <a:extLst>
            <a:ext uri="{FF2B5EF4-FFF2-40B4-BE49-F238E27FC236}">
              <a16:creationId xmlns:a16="http://schemas.microsoft.com/office/drawing/2014/main" id="{BA4C92A7-EEB8-4F36-A7C8-25E810158C4D}"/>
            </a:ext>
          </a:extLst>
        </xdr:cNvPr>
        <xdr:cNvSpPr>
          <a:spLocks noChangeAspect="1" noChangeArrowheads="1"/>
        </xdr:cNvSpPr>
      </xdr:nvSpPr>
      <xdr:spPr bwMode="auto">
        <a:xfrm>
          <a:off x="5257800" y="21983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7" name="AutoShape 1">
          <a:extLst>
            <a:ext uri="{FF2B5EF4-FFF2-40B4-BE49-F238E27FC236}">
              <a16:creationId xmlns:a16="http://schemas.microsoft.com/office/drawing/2014/main" id="{A8909D57-1924-406C-A7E4-66D32DF8B2E1}"/>
            </a:ext>
          </a:extLst>
        </xdr:cNvPr>
        <xdr:cNvSpPr>
          <a:spLocks noChangeAspect="1" noChangeArrowheads="1"/>
        </xdr:cNvSpPr>
      </xdr:nvSpPr>
      <xdr:spPr bwMode="auto">
        <a:xfrm>
          <a:off x="52578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8" name="AutoShape 1">
          <a:extLst>
            <a:ext uri="{FF2B5EF4-FFF2-40B4-BE49-F238E27FC236}">
              <a16:creationId xmlns:a16="http://schemas.microsoft.com/office/drawing/2014/main" id="{63CC754D-9696-4BD0-8233-21F3720174DC}"/>
            </a:ext>
          </a:extLst>
        </xdr:cNvPr>
        <xdr:cNvSpPr>
          <a:spLocks noChangeAspect="1" noChangeArrowheads="1"/>
        </xdr:cNvSpPr>
      </xdr:nvSpPr>
      <xdr:spPr bwMode="auto">
        <a:xfrm>
          <a:off x="52578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19" name="AutoShape 1">
          <a:extLst>
            <a:ext uri="{FF2B5EF4-FFF2-40B4-BE49-F238E27FC236}">
              <a16:creationId xmlns:a16="http://schemas.microsoft.com/office/drawing/2014/main" id="{1749F1E7-CBAB-473F-96AD-4EB380B7FBCC}"/>
            </a:ext>
          </a:extLst>
        </xdr:cNvPr>
        <xdr:cNvSpPr>
          <a:spLocks noChangeAspect="1" noChangeArrowheads="1"/>
        </xdr:cNvSpPr>
      </xdr:nvSpPr>
      <xdr:spPr bwMode="auto">
        <a:xfrm>
          <a:off x="52578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20" name="AutoShape 1">
          <a:extLst>
            <a:ext uri="{FF2B5EF4-FFF2-40B4-BE49-F238E27FC236}">
              <a16:creationId xmlns:a16="http://schemas.microsoft.com/office/drawing/2014/main" id="{5AC36B81-674A-44BE-BD08-41D1720BE9AD}"/>
            </a:ext>
          </a:extLst>
        </xdr:cNvPr>
        <xdr:cNvSpPr>
          <a:spLocks noChangeAspect="1" noChangeArrowheads="1"/>
        </xdr:cNvSpPr>
      </xdr:nvSpPr>
      <xdr:spPr bwMode="auto">
        <a:xfrm>
          <a:off x="5257800" y="22174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21" name="AutoShape 1">
          <a:extLst>
            <a:ext uri="{FF2B5EF4-FFF2-40B4-BE49-F238E27FC236}">
              <a16:creationId xmlns:a16="http://schemas.microsoft.com/office/drawing/2014/main" id="{EAAD601C-A955-455F-9891-B95ED2760AB9}"/>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22" name="AutoShape 1">
          <a:extLst>
            <a:ext uri="{FF2B5EF4-FFF2-40B4-BE49-F238E27FC236}">
              <a16:creationId xmlns:a16="http://schemas.microsoft.com/office/drawing/2014/main" id="{34189360-1262-409B-858D-8A178593ECF2}"/>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23" name="AutoShape 1">
          <a:extLst>
            <a:ext uri="{FF2B5EF4-FFF2-40B4-BE49-F238E27FC236}">
              <a16:creationId xmlns:a16="http://schemas.microsoft.com/office/drawing/2014/main" id="{9D373A7F-00AA-4854-926C-DEAA2290097A}"/>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24" name="AutoShape 1">
          <a:extLst>
            <a:ext uri="{FF2B5EF4-FFF2-40B4-BE49-F238E27FC236}">
              <a16:creationId xmlns:a16="http://schemas.microsoft.com/office/drawing/2014/main" id="{57EB3F97-2A8D-446C-BF52-99413C59C5E2}"/>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25" name="AutoShape 1">
          <a:extLst>
            <a:ext uri="{FF2B5EF4-FFF2-40B4-BE49-F238E27FC236}">
              <a16:creationId xmlns:a16="http://schemas.microsoft.com/office/drawing/2014/main" id="{69CE75EF-9E77-4379-B9FA-77E51B316E7B}"/>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26" name="AutoShape 1">
          <a:extLst>
            <a:ext uri="{FF2B5EF4-FFF2-40B4-BE49-F238E27FC236}">
              <a16:creationId xmlns:a16="http://schemas.microsoft.com/office/drawing/2014/main" id="{77DEDF70-AA9E-4F2E-B6DD-71E1D7CEB03C}"/>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27" name="AutoShape 1">
          <a:extLst>
            <a:ext uri="{FF2B5EF4-FFF2-40B4-BE49-F238E27FC236}">
              <a16:creationId xmlns:a16="http://schemas.microsoft.com/office/drawing/2014/main" id="{E41E6E28-4C18-4BA1-BF18-3A3FAD526324}"/>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28" name="AutoShape 1">
          <a:extLst>
            <a:ext uri="{FF2B5EF4-FFF2-40B4-BE49-F238E27FC236}">
              <a16:creationId xmlns:a16="http://schemas.microsoft.com/office/drawing/2014/main" id="{68226257-5C57-47D1-BC49-B5AAC7313086}"/>
            </a:ext>
          </a:extLst>
        </xdr:cNvPr>
        <xdr:cNvSpPr>
          <a:spLocks noChangeAspect="1" noChangeArrowheads="1"/>
        </xdr:cNvSpPr>
      </xdr:nvSpPr>
      <xdr:spPr bwMode="auto">
        <a:xfrm>
          <a:off x="46482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29" name="AutoShape 1">
          <a:extLst>
            <a:ext uri="{FF2B5EF4-FFF2-40B4-BE49-F238E27FC236}">
              <a16:creationId xmlns:a16="http://schemas.microsoft.com/office/drawing/2014/main" id="{DE2D131F-6012-43A3-B053-D2AD5D9F535A}"/>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30" name="AutoShape 1">
          <a:extLst>
            <a:ext uri="{FF2B5EF4-FFF2-40B4-BE49-F238E27FC236}">
              <a16:creationId xmlns:a16="http://schemas.microsoft.com/office/drawing/2014/main" id="{0BE71442-88C3-4023-8068-63140DBC1554}"/>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31" name="AutoShape 1">
          <a:extLst>
            <a:ext uri="{FF2B5EF4-FFF2-40B4-BE49-F238E27FC236}">
              <a16:creationId xmlns:a16="http://schemas.microsoft.com/office/drawing/2014/main" id="{99D54D0D-D129-4096-B79D-F6C24E64F5B2}"/>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32" name="AutoShape 1">
          <a:extLst>
            <a:ext uri="{FF2B5EF4-FFF2-40B4-BE49-F238E27FC236}">
              <a16:creationId xmlns:a16="http://schemas.microsoft.com/office/drawing/2014/main" id="{51DB26C6-E156-4B9F-9BA3-DF114D6CFA56}"/>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3" name="AutoShape 1">
          <a:extLst>
            <a:ext uri="{FF2B5EF4-FFF2-40B4-BE49-F238E27FC236}">
              <a16:creationId xmlns:a16="http://schemas.microsoft.com/office/drawing/2014/main" id="{F17F4449-F084-4250-B1BC-8DCC1719CB6D}"/>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4" name="AutoShape 1">
          <a:extLst>
            <a:ext uri="{FF2B5EF4-FFF2-40B4-BE49-F238E27FC236}">
              <a16:creationId xmlns:a16="http://schemas.microsoft.com/office/drawing/2014/main" id="{83A2CE28-0719-4147-8811-F178181A331B}"/>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5" name="AutoShape 1">
          <a:extLst>
            <a:ext uri="{FF2B5EF4-FFF2-40B4-BE49-F238E27FC236}">
              <a16:creationId xmlns:a16="http://schemas.microsoft.com/office/drawing/2014/main" id="{D657F6B6-ABFE-4C1D-90FA-5DC552B03328}"/>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6" name="AutoShape 1">
          <a:extLst>
            <a:ext uri="{FF2B5EF4-FFF2-40B4-BE49-F238E27FC236}">
              <a16:creationId xmlns:a16="http://schemas.microsoft.com/office/drawing/2014/main" id="{28D1FB4E-6C7F-49D3-B09A-08DEE08B18B9}"/>
            </a:ext>
          </a:extLst>
        </xdr:cNvPr>
        <xdr:cNvSpPr>
          <a:spLocks noChangeAspect="1" noChangeArrowheads="1"/>
        </xdr:cNvSpPr>
      </xdr:nvSpPr>
      <xdr:spPr bwMode="auto">
        <a:xfrm>
          <a:off x="5257800" y="22364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7" name="AutoShape 1">
          <a:extLst>
            <a:ext uri="{FF2B5EF4-FFF2-40B4-BE49-F238E27FC236}">
              <a16:creationId xmlns:a16="http://schemas.microsoft.com/office/drawing/2014/main" id="{690B6D4A-085C-4D87-90EC-FAAF06DA622D}"/>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8" name="AutoShape 1">
          <a:extLst>
            <a:ext uri="{FF2B5EF4-FFF2-40B4-BE49-F238E27FC236}">
              <a16:creationId xmlns:a16="http://schemas.microsoft.com/office/drawing/2014/main" id="{57AC6DD4-95E0-421B-8080-E8F34E969C0E}"/>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39" name="AutoShape 1">
          <a:extLst>
            <a:ext uri="{FF2B5EF4-FFF2-40B4-BE49-F238E27FC236}">
              <a16:creationId xmlns:a16="http://schemas.microsoft.com/office/drawing/2014/main" id="{AD1BE3FC-9946-4D37-9974-D05E1632ACA4}"/>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40" name="AutoShape 1">
          <a:extLst>
            <a:ext uri="{FF2B5EF4-FFF2-40B4-BE49-F238E27FC236}">
              <a16:creationId xmlns:a16="http://schemas.microsoft.com/office/drawing/2014/main" id="{B3275B9E-EE78-42C3-A43B-8625A1A126BB}"/>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1" name="AutoShape 1">
          <a:extLst>
            <a:ext uri="{FF2B5EF4-FFF2-40B4-BE49-F238E27FC236}">
              <a16:creationId xmlns:a16="http://schemas.microsoft.com/office/drawing/2014/main" id="{14731D8E-9F91-4534-B0A3-3F473DAB886B}"/>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2" name="AutoShape 1">
          <a:extLst>
            <a:ext uri="{FF2B5EF4-FFF2-40B4-BE49-F238E27FC236}">
              <a16:creationId xmlns:a16="http://schemas.microsoft.com/office/drawing/2014/main" id="{7256C185-7CDD-478E-883D-417080A0E547}"/>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3" name="AutoShape 1">
          <a:extLst>
            <a:ext uri="{FF2B5EF4-FFF2-40B4-BE49-F238E27FC236}">
              <a16:creationId xmlns:a16="http://schemas.microsoft.com/office/drawing/2014/main" id="{99796602-C41C-41D7-AAC1-C5AE3BD423E6}"/>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4" name="AutoShape 1">
          <a:extLst>
            <a:ext uri="{FF2B5EF4-FFF2-40B4-BE49-F238E27FC236}">
              <a16:creationId xmlns:a16="http://schemas.microsoft.com/office/drawing/2014/main" id="{64489149-ACAE-4F9F-A150-677590519660}"/>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5" name="AutoShape 1">
          <a:extLst>
            <a:ext uri="{FF2B5EF4-FFF2-40B4-BE49-F238E27FC236}">
              <a16:creationId xmlns:a16="http://schemas.microsoft.com/office/drawing/2014/main" id="{86ED15C7-E77B-4AA4-944D-A71A7302A6EA}"/>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6" name="AutoShape 1">
          <a:extLst>
            <a:ext uri="{FF2B5EF4-FFF2-40B4-BE49-F238E27FC236}">
              <a16:creationId xmlns:a16="http://schemas.microsoft.com/office/drawing/2014/main" id="{6D13A183-B765-4B4C-A5DD-510270BC8FD3}"/>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7" name="AutoShape 1">
          <a:extLst>
            <a:ext uri="{FF2B5EF4-FFF2-40B4-BE49-F238E27FC236}">
              <a16:creationId xmlns:a16="http://schemas.microsoft.com/office/drawing/2014/main" id="{6F97EE4B-9FE3-47F9-9C5D-AA9067A4AE74}"/>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48" name="AutoShape 1">
          <a:extLst>
            <a:ext uri="{FF2B5EF4-FFF2-40B4-BE49-F238E27FC236}">
              <a16:creationId xmlns:a16="http://schemas.microsoft.com/office/drawing/2014/main" id="{74BBE9BC-B641-4368-B8D5-817700687BF4}"/>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49" name="AutoShape 1">
          <a:extLst>
            <a:ext uri="{FF2B5EF4-FFF2-40B4-BE49-F238E27FC236}">
              <a16:creationId xmlns:a16="http://schemas.microsoft.com/office/drawing/2014/main" id="{71A0A849-A352-4EBA-B224-B5FBC803D015}"/>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0" name="AutoShape 1">
          <a:extLst>
            <a:ext uri="{FF2B5EF4-FFF2-40B4-BE49-F238E27FC236}">
              <a16:creationId xmlns:a16="http://schemas.microsoft.com/office/drawing/2014/main" id="{DD76550C-1F6D-4B0A-861B-A8DD73AD5985}"/>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1" name="AutoShape 1">
          <a:extLst>
            <a:ext uri="{FF2B5EF4-FFF2-40B4-BE49-F238E27FC236}">
              <a16:creationId xmlns:a16="http://schemas.microsoft.com/office/drawing/2014/main" id="{45DCA6B8-C397-4FD0-82C7-3995654D206D}"/>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2" name="AutoShape 1">
          <a:extLst>
            <a:ext uri="{FF2B5EF4-FFF2-40B4-BE49-F238E27FC236}">
              <a16:creationId xmlns:a16="http://schemas.microsoft.com/office/drawing/2014/main" id="{85D70D1F-6C67-4566-850E-519ECEDA0A35}"/>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3" name="AutoShape 1">
          <a:extLst>
            <a:ext uri="{FF2B5EF4-FFF2-40B4-BE49-F238E27FC236}">
              <a16:creationId xmlns:a16="http://schemas.microsoft.com/office/drawing/2014/main" id="{4805C797-4C63-4650-A48D-3D360E93FF27}"/>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4" name="AutoShape 1">
          <a:extLst>
            <a:ext uri="{FF2B5EF4-FFF2-40B4-BE49-F238E27FC236}">
              <a16:creationId xmlns:a16="http://schemas.microsoft.com/office/drawing/2014/main" id="{F4649234-A723-4461-982D-8FFBA658B49A}"/>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5" name="AutoShape 1">
          <a:extLst>
            <a:ext uri="{FF2B5EF4-FFF2-40B4-BE49-F238E27FC236}">
              <a16:creationId xmlns:a16="http://schemas.microsoft.com/office/drawing/2014/main" id="{4312BFB9-29B1-4A2C-BA83-98CA63E74683}"/>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56" name="AutoShape 1">
          <a:extLst>
            <a:ext uri="{FF2B5EF4-FFF2-40B4-BE49-F238E27FC236}">
              <a16:creationId xmlns:a16="http://schemas.microsoft.com/office/drawing/2014/main" id="{63C0E795-95FA-495F-A5C0-8FDE6BA668A0}"/>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57" name="AutoShape 1">
          <a:extLst>
            <a:ext uri="{FF2B5EF4-FFF2-40B4-BE49-F238E27FC236}">
              <a16:creationId xmlns:a16="http://schemas.microsoft.com/office/drawing/2014/main" id="{2CFF2447-3C3E-4733-95DA-B9C72AD60AF7}"/>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58" name="AutoShape 1">
          <a:extLst>
            <a:ext uri="{FF2B5EF4-FFF2-40B4-BE49-F238E27FC236}">
              <a16:creationId xmlns:a16="http://schemas.microsoft.com/office/drawing/2014/main" id="{1E6C8F04-30CB-43DD-91AA-93618D6CC618}"/>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59" name="AutoShape 1">
          <a:extLst>
            <a:ext uri="{FF2B5EF4-FFF2-40B4-BE49-F238E27FC236}">
              <a16:creationId xmlns:a16="http://schemas.microsoft.com/office/drawing/2014/main" id="{6507D10B-9A19-4FA7-9D93-1D53EED9774B}"/>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560" name="AutoShape 1">
          <a:extLst>
            <a:ext uri="{FF2B5EF4-FFF2-40B4-BE49-F238E27FC236}">
              <a16:creationId xmlns:a16="http://schemas.microsoft.com/office/drawing/2014/main" id="{4A39FD7E-E1C3-4822-B1B3-A9B2FE34E5CC}"/>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61" name="AutoShape 1">
          <a:extLst>
            <a:ext uri="{FF2B5EF4-FFF2-40B4-BE49-F238E27FC236}">
              <a16:creationId xmlns:a16="http://schemas.microsoft.com/office/drawing/2014/main" id="{FC7D9572-1A36-4AB0-819D-41CAA254EFBC}"/>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62" name="AutoShape 1">
          <a:extLst>
            <a:ext uri="{FF2B5EF4-FFF2-40B4-BE49-F238E27FC236}">
              <a16:creationId xmlns:a16="http://schemas.microsoft.com/office/drawing/2014/main" id="{8B782AF7-8FF5-4E1A-8E1A-0A81D2B95395}"/>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63" name="AutoShape 1">
          <a:extLst>
            <a:ext uri="{FF2B5EF4-FFF2-40B4-BE49-F238E27FC236}">
              <a16:creationId xmlns:a16="http://schemas.microsoft.com/office/drawing/2014/main" id="{AACB10E2-B887-480B-BFEA-578A49897DF6}"/>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564" name="AutoShape 1">
          <a:extLst>
            <a:ext uri="{FF2B5EF4-FFF2-40B4-BE49-F238E27FC236}">
              <a16:creationId xmlns:a16="http://schemas.microsoft.com/office/drawing/2014/main" id="{C73F6E37-0AC3-44FA-A579-3A24B69046DD}"/>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65" name="AutoShape 1">
          <a:extLst>
            <a:ext uri="{FF2B5EF4-FFF2-40B4-BE49-F238E27FC236}">
              <a16:creationId xmlns:a16="http://schemas.microsoft.com/office/drawing/2014/main" id="{4A009E84-6388-4E79-82EB-42AB0FFCBFB3}"/>
            </a:ext>
          </a:extLst>
        </xdr:cNvPr>
        <xdr:cNvSpPr>
          <a:spLocks noChangeAspect="1" noChangeArrowheads="1"/>
        </xdr:cNvSpPr>
      </xdr:nvSpPr>
      <xdr:spPr bwMode="auto">
        <a:xfrm>
          <a:off x="5867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66" name="AutoShape 1">
          <a:extLst>
            <a:ext uri="{FF2B5EF4-FFF2-40B4-BE49-F238E27FC236}">
              <a16:creationId xmlns:a16="http://schemas.microsoft.com/office/drawing/2014/main" id="{09EE2A90-6D88-47BE-88A9-DD97CBA3FCA7}"/>
            </a:ext>
          </a:extLst>
        </xdr:cNvPr>
        <xdr:cNvSpPr>
          <a:spLocks noChangeAspect="1" noChangeArrowheads="1"/>
        </xdr:cNvSpPr>
      </xdr:nvSpPr>
      <xdr:spPr bwMode="auto">
        <a:xfrm>
          <a:off x="5867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67" name="AutoShape 1">
          <a:extLst>
            <a:ext uri="{FF2B5EF4-FFF2-40B4-BE49-F238E27FC236}">
              <a16:creationId xmlns:a16="http://schemas.microsoft.com/office/drawing/2014/main" id="{70096697-7269-408F-BE84-7DAA7A2A4553}"/>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68" name="AutoShape 1">
          <a:extLst>
            <a:ext uri="{FF2B5EF4-FFF2-40B4-BE49-F238E27FC236}">
              <a16:creationId xmlns:a16="http://schemas.microsoft.com/office/drawing/2014/main" id="{D84C4AFE-9543-402A-B4F7-49E9659F9FB3}"/>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69" name="AutoShape 1">
          <a:extLst>
            <a:ext uri="{FF2B5EF4-FFF2-40B4-BE49-F238E27FC236}">
              <a16:creationId xmlns:a16="http://schemas.microsoft.com/office/drawing/2014/main" id="{3F87FA76-8900-4FBD-9DB6-C5FB77384298}"/>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0" name="AutoShape 1">
          <a:extLst>
            <a:ext uri="{FF2B5EF4-FFF2-40B4-BE49-F238E27FC236}">
              <a16:creationId xmlns:a16="http://schemas.microsoft.com/office/drawing/2014/main" id="{70A4E7FB-8815-4993-B787-F46C1ABE7369}"/>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1" name="AutoShape 1">
          <a:extLst>
            <a:ext uri="{FF2B5EF4-FFF2-40B4-BE49-F238E27FC236}">
              <a16:creationId xmlns:a16="http://schemas.microsoft.com/office/drawing/2014/main" id="{7D309D73-E8C0-470A-8AA1-AB9D3073DBB3}"/>
            </a:ext>
          </a:extLst>
        </xdr:cNvPr>
        <xdr:cNvSpPr>
          <a:spLocks noChangeAspect="1" noChangeArrowheads="1"/>
        </xdr:cNvSpPr>
      </xdr:nvSpPr>
      <xdr:spPr bwMode="auto">
        <a:xfrm>
          <a:off x="5867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2" name="AutoShape 1">
          <a:extLst>
            <a:ext uri="{FF2B5EF4-FFF2-40B4-BE49-F238E27FC236}">
              <a16:creationId xmlns:a16="http://schemas.microsoft.com/office/drawing/2014/main" id="{0A6111EB-B689-4F00-B0FA-55FF61146610}"/>
            </a:ext>
          </a:extLst>
        </xdr:cNvPr>
        <xdr:cNvSpPr>
          <a:spLocks noChangeAspect="1" noChangeArrowheads="1"/>
        </xdr:cNvSpPr>
      </xdr:nvSpPr>
      <xdr:spPr bwMode="auto">
        <a:xfrm>
          <a:off x="5867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3" name="AutoShape 1">
          <a:extLst>
            <a:ext uri="{FF2B5EF4-FFF2-40B4-BE49-F238E27FC236}">
              <a16:creationId xmlns:a16="http://schemas.microsoft.com/office/drawing/2014/main" id="{E92220F8-AB8B-4305-9DAF-9F5F508FA485}"/>
            </a:ext>
          </a:extLst>
        </xdr:cNvPr>
        <xdr:cNvSpPr>
          <a:spLocks noChangeAspect="1" noChangeArrowheads="1"/>
        </xdr:cNvSpPr>
      </xdr:nvSpPr>
      <xdr:spPr bwMode="auto">
        <a:xfrm>
          <a:off x="5867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4" name="AutoShape 1">
          <a:extLst>
            <a:ext uri="{FF2B5EF4-FFF2-40B4-BE49-F238E27FC236}">
              <a16:creationId xmlns:a16="http://schemas.microsoft.com/office/drawing/2014/main" id="{EA63C9B1-B1BD-4196-9CAC-FAEFD20B054A}"/>
            </a:ext>
          </a:extLst>
        </xdr:cNvPr>
        <xdr:cNvSpPr>
          <a:spLocks noChangeAspect="1" noChangeArrowheads="1"/>
        </xdr:cNvSpPr>
      </xdr:nvSpPr>
      <xdr:spPr bwMode="auto">
        <a:xfrm>
          <a:off x="5867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5" name="AutoShape 1">
          <a:extLst>
            <a:ext uri="{FF2B5EF4-FFF2-40B4-BE49-F238E27FC236}">
              <a16:creationId xmlns:a16="http://schemas.microsoft.com/office/drawing/2014/main" id="{A8AD527C-25A2-4D73-B091-BA026F7CDBA3}"/>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6" name="AutoShape 1">
          <a:extLst>
            <a:ext uri="{FF2B5EF4-FFF2-40B4-BE49-F238E27FC236}">
              <a16:creationId xmlns:a16="http://schemas.microsoft.com/office/drawing/2014/main" id="{F188CC38-E0B2-44B0-AE65-4E8C7F5DA030}"/>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7" name="AutoShape 1">
          <a:extLst>
            <a:ext uri="{FF2B5EF4-FFF2-40B4-BE49-F238E27FC236}">
              <a16:creationId xmlns:a16="http://schemas.microsoft.com/office/drawing/2014/main" id="{FE3EB3C0-23EF-4482-B69D-923F473F947A}"/>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578" name="AutoShape 1">
          <a:extLst>
            <a:ext uri="{FF2B5EF4-FFF2-40B4-BE49-F238E27FC236}">
              <a16:creationId xmlns:a16="http://schemas.microsoft.com/office/drawing/2014/main" id="{24F02598-9932-4CE7-9440-6C0952A3EEA9}"/>
            </a:ext>
          </a:extLst>
        </xdr:cNvPr>
        <xdr:cNvSpPr>
          <a:spLocks noChangeAspect="1" noChangeArrowheads="1"/>
        </xdr:cNvSpPr>
      </xdr:nvSpPr>
      <xdr:spPr bwMode="auto">
        <a:xfrm>
          <a:off x="5867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79" name="AutoShape 1">
          <a:extLst>
            <a:ext uri="{FF2B5EF4-FFF2-40B4-BE49-F238E27FC236}">
              <a16:creationId xmlns:a16="http://schemas.microsoft.com/office/drawing/2014/main" id="{5754A2C1-3CE3-4E19-9DD3-5CEE5D54925B}"/>
            </a:ext>
          </a:extLst>
        </xdr:cNvPr>
        <xdr:cNvSpPr>
          <a:spLocks noChangeAspect="1" noChangeArrowheads="1"/>
        </xdr:cNvSpPr>
      </xdr:nvSpPr>
      <xdr:spPr bwMode="auto">
        <a:xfrm>
          <a:off x="6477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0" name="AutoShape 1">
          <a:extLst>
            <a:ext uri="{FF2B5EF4-FFF2-40B4-BE49-F238E27FC236}">
              <a16:creationId xmlns:a16="http://schemas.microsoft.com/office/drawing/2014/main" id="{21E55B1F-CF15-4AFE-9FB9-55476DD77160}"/>
            </a:ext>
          </a:extLst>
        </xdr:cNvPr>
        <xdr:cNvSpPr>
          <a:spLocks noChangeAspect="1" noChangeArrowheads="1"/>
        </xdr:cNvSpPr>
      </xdr:nvSpPr>
      <xdr:spPr bwMode="auto">
        <a:xfrm>
          <a:off x="6477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1" name="AutoShape 1">
          <a:extLst>
            <a:ext uri="{FF2B5EF4-FFF2-40B4-BE49-F238E27FC236}">
              <a16:creationId xmlns:a16="http://schemas.microsoft.com/office/drawing/2014/main" id="{20558803-F038-491D-8AC0-7CCF21F84EF1}"/>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2" name="AutoShape 1">
          <a:extLst>
            <a:ext uri="{FF2B5EF4-FFF2-40B4-BE49-F238E27FC236}">
              <a16:creationId xmlns:a16="http://schemas.microsoft.com/office/drawing/2014/main" id="{D8332B5E-F6CE-42D9-9A03-D8B02897208C}"/>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3" name="AutoShape 1">
          <a:extLst>
            <a:ext uri="{FF2B5EF4-FFF2-40B4-BE49-F238E27FC236}">
              <a16:creationId xmlns:a16="http://schemas.microsoft.com/office/drawing/2014/main" id="{F49CACCD-4736-4773-ABF8-F8988AAFC0C3}"/>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4" name="AutoShape 1">
          <a:extLst>
            <a:ext uri="{FF2B5EF4-FFF2-40B4-BE49-F238E27FC236}">
              <a16:creationId xmlns:a16="http://schemas.microsoft.com/office/drawing/2014/main" id="{A15BF7D7-B21C-44A3-8366-7D032A4CBF32}"/>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5" name="AutoShape 1">
          <a:extLst>
            <a:ext uri="{FF2B5EF4-FFF2-40B4-BE49-F238E27FC236}">
              <a16:creationId xmlns:a16="http://schemas.microsoft.com/office/drawing/2014/main" id="{46E1FFAA-C8A0-4229-A154-F5080C6884E7}"/>
            </a:ext>
          </a:extLst>
        </xdr:cNvPr>
        <xdr:cNvSpPr>
          <a:spLocks noChangeAspect="1" noChangeArrowheads="1"/>
        </xdr:cNvSpPr>
      </xdr:nvSpPr>
      <xdr:spPr bwMode="auto">
        <a:xfrm>
          <a:off x="6477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6" name="AutoShape 1">
          <a:extLst>
            <a:ext uri="{FF2B5EF4-FFF2-40B4-BE49-F238E27FC236}">
              <a16:creationId xmlns:a16="http://schemas.microsoft.com/office/drawing/2014/main" id="{08312626-9E33-4BBC-9D25-D0EB747CCF11}"/>
            </a:ext>
          </a:extLst>
        </xdr:cNvPr>
        <xdr:cNvSpPr>
          <a:spLocks noChangeAspect="1" noChangeArrowheads="1"/>
        </xdr:cNvSpPr>
      </xdr:nvSpPr>
      <xdr:spPr bwMode="auto">
        <a:xfrm>
          <a:off x="6477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7" name="AutoShape 1">
          <a:extLst>
            <a:ext uri="{FF2B5EF4-FFF2-40B4-BE49-F238E27FC236}">
              <a16:creationId xmlns:a16="http://schemas.microsoft.com/office/drawing/2014/main" id="{F00CC172-EF19-4DC6-8D80-E9A01BA56D8D}"/>
            </a:ext>
          </a:extLst>
        </xdr:cNvPr>
        <xdr:cNvSpPr>
          <a:spLocks noChangeAspect="1" noChangeArrowheads="1"/>
        </xdr:cNvSpPr>
      </xdr:nvSpPr>
      <xdr:spPr bwMode="auto">
        <a:xfrm>
          <a:off x="6477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8" name="AutoShape 1">
          <a:extLst>
            <a:ext uri="{FF2B5EF4-FFF2-40B4-BE49-F238E27FC236}">
              <a16:creationId xmlns:a16="http://schemas.microsoft.com/office/drawing/2014/main" id="{2421A653-E4EA-42E9-9362-DB18721982DB}"/>
            </a:ext>
          </a:extLst>
        </xdr:cNvPr>
        <xdr:cNvSpPr>
          <a:spLocks noChangeAspect="1" noChangeArrowheads="1"/>
        </xdr:cNvSpPr>
      </xdr:nvSpPr>
      <xdr:spPr bwMode="auto">
        <a:xfrm>
          <a:off x="64770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89" name="AutoShape 1">
          <a:extLst>
            <a:ext uri="{FF2B5EF4-FFF2-40B4-BE49-F238E27FC236}">
              <a16:creationId xmlns:a16="http://schemas.microsoft.com/office/drawing/2014/main" id="{745E5D0A-4909-4607-B701-F2F9B453E25B}"/>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90" name="AutoShape 1">
          <a:extLst>
            <a:ext uri="{FF2B5EF4-FFF2-40B4-BE49-F238E27FC236}">
              <a16:creationId xmlns:a16="http://schemas.microsoft.com/office/drawing/2014/main" id="{2A71B357-AE81-4482-A979-A15181DF72C2}"/>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91" name="AutoShape 1">
          <a:extLst>
            <a:ext uri="{FF2B5EF4-FFF2-40B4-BE49-F238E27FC236}">
              <a16:creationId xmlns:a16="http://schemas.microsoft.com/office/drawing/2014/main" id="{01F25AE0-575B-4932-B8BB-689126C8AC2D}"/>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592" name="AutoShape 1">
          <a:extLst>
            <a:ext uri="{FF2B5EF4-FFF2-40B4-BE49-F238E27FC236}">
              <a16:creationId xmlns:a16="http://schemas.microsoft.com/office/drawing/2014/main" id="{C3BF48C2-0D65-4711-BBFC-15659962E754}"/>
            </a:ext>
          </a:extLst>
        </xdr:cNvPr>
        <xdr:cNvSpPr>
          <a:spLocks noChangeAspect="1" noChangeArrowheads="1"/>
        </xdr:cNvSpPr>
      </xdr:nvSpPr>
      <xdr:spPr bwMode="auto">
        <a:xfrm>
          <a:off x="64770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3" name="AutoShape 1">
          <a:extLst>
            <a:ext uri="{FF2B5EF4-FFF2-40B4-BE49-F238E27FC236}">
              <a16:creationId xmlns:a16="http://schemas.microsoft.com/office/drawing/2014/main" id="{B6B6E7D5-A42A-4D73-AB2A-AFE416641028}"/>
            </a:ext>
          </a:extLst>
        </xdr:cNvPr>
        <xdr:cNvSpPr>
          <a:spLocks noChangeAspect="1" noChangeArrowheads="1"/>
        </xdr:cNvSpPr>
      </xdr:nvSpPr>
      <xdr:spPr bwMode="auto">
        <a:xfrm>
          <a:off x="7086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4" name="AutoShape 1">
          <a:extLst>
            <a:ext uri="{FF2B5EF4-FFF2-40B4-BE49-F238E27FC236}">
              <a16:creationId xmlns:a16="http://schemas.microsoft.com/office/drawing/2014/main" id="{80D80074-95BD-49F8-9987-E066F743E497}"/>
            </a:ext>
          </a:extLst>
        </xdr:cNvPr>
        <xdr:cNvSpPr>
          <a:spLocks noChangeAspect="1" noChangeArrowheads="1"/>
        </xdr:cNvSpPr>
      </xdr:nvSpPr>
      <xdr:spPr bwMode="auto">
        <a:xfrm>
          <a:off x="7086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5" name="AutoShape 1">
          <a:extLst>
            <a:ext uri="{FF2B5EF4-FFF2-40B4-BE49-F238E27FC236}">
              <a16:creationId xmlns:a16="http://schemas.microsoft.com/office/drawing/2014/main" id="{2DE574FE-ECA3-4AB2-88AA-674F01E8AEE9}"/>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6" name="AutoShape 1">
          <a:extLst>
            <a:ext uri="{FF2B5EF4-FFF2-40B4-BE49-F238E27FC236}">
              <a16:creationId xmlns:a16="http://schemas.microsoft.com/office/drawing/2014/main" id="{6EA4599C-539D-45B1-AD60-46A084EFA859}"/>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7" name="AutoShape 1">
          <a:extLst>
            <a:ext uri="{FF2B5EF4-FFF2-40B4-BE49-F238E27FC236}">
              <a16:creationId xmlns:a16="http://schemas.microsoft.com/office/drawing/2014/main" id="{4C4151F8-6D30-469E-A033-C0E65149D52A}"/>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8" name="AutoShape 1">
          <a:extLst>
            <a:ext uri="{FF2B5EF4-FFF2-40B4-BE49-F238E27FC236}">
              <a16:creationId xmlns:a16="http://schemas.microsoft.com/office/drawing/2014/main" id="{0830791A-34A5-4C4F-9CD9-E553805AF0E4}"/>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599" name="AutoShape 1">
          <a:extLst>
            <a:ext uri="{FF2B5EF4-FFF2-40B4-BE49-F238E27FC236}">
              <a16:creationId xmlns:a16="http://schemas.microsoft.com/office/drawing/2014/main" id="{CFCA54C6-780C-4517-BCB6-BFB241C56F3E}"/>
            </a:ext>
          </a:extLst>
        </xdr:cNvPr>
        <xdr:cNvSpPr>
          <a:spLocks noChangeAspect="1" noChangeArrowheads="1"/>
        </xdr:cNvSpPr>
      </xdr:nvSpPr>
      <xdr:spPr bwMode="auto">
        <a:xfrm>
          <a:off x="7086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0" name="AutoShape 1">
          <a:extLst>
            <a:ext uri="{FF2B5EF4-FFF2-40B4-BE49-F238E27FC236}">
              <a16:creationId xmlns:a16="http://schemas.microsoft.com/office/drawing/2014/main" id="{3DCD1C63-3886-4C06-8568-A7781434B298}"/>
            </a:ext>
          </a:extLst>
        </xdr:cNvPr>
        <xdr:cNvSpPr>
          <a:spLocks noChangeAspect="1" noChangeArrowheads="1"/>
        </xdr:cNvSpPr>
      </xdr:nvSpPr>
      <xdr:spPr bwMode="auto">
        <a:xfrm>
          <a:off x="7086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1" name="AutoShape 1">
          <a:extLst>
            <a:ext uri="{FF2B5EF4-FFF2-40B4-BE49-F238E27FC236}">
              <a16:creationId xmlns:a16="http://schemas.microsoft.com/office/drawing/2014/main" id="{E4E0BDC7-DF5C-4788-8CF3-604F6A398D68}"/>
            </a:ext>
          </a:extLst>
        </xdr:cNvPr>
        <xdr:cNvSpPr>
          <a:spLocks noChangeAspect="1" noChangeArrowheads="1"/>
        </xdr:cNvSpPr>
      </xdr:nvSpPr>
      <xdr:spPr bwMode="auto">
        <a:xfrm>
          <a:off x="7086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2" name="AutoShape 1">
          <a:extLst>
            <a:ext uri="{FF2B5EF4-FFF2-40B4-BE49-F238E27FC236}">
              <a16:creationId xmlns:a16="http://schemas.microsoft.com/office/drawing/2014/main" id="{51F9B3F8-414B-4BE2-B7C3-AF87A2A2007C}"/>
            </a:ext>
          </a:extLst>
        </xdr:cNvPr>
        <xdr:cNvSpPr>
          <a:spLocks noChangeAspect="1" noChangeArrowheads="1"/>
        </xdr:cNvSpPr>
      </xdr:nvSpPr>
      <xdr:spPr bwMode="auto">
        <a:xfrm>
          <a:off x="70866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3" name="AutoShape 1">
          <a:extLst>
            <a:ext uri="{FF2B5EF4-FFF2-40B4-BE49-F238E27FC236}">
              <a16:creationId xmlns:a16="http://schemas.microsoft.com/office/drawing/2014/main" id="{89A9C1E8-4A37-46C7-B032-BC9CB41D4122}"/>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4" name="AutoShape 1">
          <a:extLst>
            <a:ext uri="{FF2B5EF4-FFF2-40B4-BE49-F238E27FC236}">
              <a16:creationId xmlns:a16="http://schemas.microsoft.com/office/drawing/2014/main" id="{00E00E74-32CB-441C-9A5D-B58F0D79BA4A}"/>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5" name="AutoShape 1">
          <a:extLst>
            <a:ext uri="{FF2B5EF4-FFF2-40B4-BE49-F238E27FC236}">
              <a16:creationId xmlns:a16="http://schemas.microsoft.com/office/drawing/2014/main" id="{EE3A13BA-850A-4482-A9D6-1A7D215BDB5B}"/>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06" name="AutoShape 1">
          <a:extLst>
            <a:ext uri="{FF2B5EF4-FFF2-40B4-BE49-F238E27FC236}">
              <a16:creationId xmlns:a16="http://schemas.microsoft.com/office/drawing/2014/main" id="{9B4C72B6-C00A-4339-A09B-96E629C78589}"/>
            </a:ext>
          </a:extLst>
        </xdr:cNvPr>
        <xdr:cNvSpPr>
          <a:spLocks noChangeAspect="1" noChangeArrowheads="1"/>
        </xdr:cNvSpPr>
      </xdr:nvSpPr>
      <xdr:spPr bwMode="auto">
        <a:xfrm>
          <a:off x="70866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07" name="AutoShape 1">
          <a:extLst>
            <a:ext uri="{FF2B5EF4-FFF2-40B4-BE49-F238E27FC236}">
              <a16:creationId xmlns:a16="http://schemas.microsoft.com/office/drawing/2014/main" id="{F763DF7F-0579-4139-8848-7161BA8527AC}"/>
            </a:ext>
          </a:extLst>
        </xdr:cNvPr>
        <xdr:cNvSpPr>
          <a:spLocks noChangeAspect="1" noChangeArrowheads="1"/>
        </xdr:cNvSpPr>
      </xdr:nvSpPr>
      <xdr:spPr bwMode="auto">
        <a:xfrm>
          <a:off x="7696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08" name="AutoShape 1">
          <a:extLst>
            <a:ext uri="{FF2B5EF4-FFF2-40B4-BE49-F238E27FC236}">
              <a16:creationId xmlns:a16="http://schemas.microsoft.com/office/drawing/2014/main" id="{4CBBFE4C-513C-4F74-99FB-CEF9DB20B3FE}"/>
            </a:ext>
          </a:extLst>
        </xdr:cNvPr>
        <xdr:cNvSpPr>
          <a:spLocks noChangeAspect="1" noChangeArrowheads="1"/>
        </xdr:cNvSpPr>
      </xdr:nvSpPr>
      <xdr:spPr bwMode="auto">
        <a:xfrm>
          <a:off x="7696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09" name="AutoShape 1">
          <a:extLst>
            <a:ext uri="{FF2B5EF4-FFF2-40B4-BE49-F238E27FC236}">
              <a16:creationId xmlns:a16="http://schemas.microsoft.com/office/drawing/2014/main" id="{3941C8EF-1039-4790-9C93-E4312E9554F9}"/>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0" name="AutoShape 1">
          <a:extLst>
            <a:ext uri="{FF2B5EF4-FFF2-40B4-BE49-F238E27FC236}">
              <a16:creationId xmlns:a16="http://schemas.microsoft.com/office/drawing/2014/main" id="{C0EBBA4E-6C92-4C3A-B25A-3AC11996270B}"/>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1" name="AutoShape 1">
          <a:extLst>
            <a:ext uri="{FF2B5EF4-FFF2-40B4-BE49-F238E27FC236}">
              <a16:creationId xmlns:a16="http://schemas.microsoft.com/office/drawing/2014/main" id="{A1C19D22-2A0D-4BDB-854F-2A922005537B}"/>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2" name="AutoShape 1">
          <a:extLst>
            <a:ext uri="{FF2B5EF4-FFF2-40B4-BE49-F238E27FC236}">
              <a16:creationId xmlns:a16="http://schemas.microsoft.com/office/drawing/2014/main" id="{F7F9BFBA-BAFA-41EB-A040-A273472F8ECD}"/>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3" name="AutoShape 1">
          <a:extLst>
            <a:ext uri="{FF2B5EF4-FFF2-40B4-BE49-F238E27FC236}">
              <a16:creationId xmlns:a16="http://schemas.microsoft.com/office/drawing/2014/main" id="{FA1DE903-E8F5-41F4-85A1-15CE1361D2A4}"/>
            </a:ext>
          </a:extLst>
        </xdr:cNvPr>
        <xdr:cNvSpPr>
          <a:spLocks noChangeAspect="1" noChangeArrowheads="1"/>
        </xdr:cNvSpPr>
      </xdr:nvSpPr>
      <xdr:spPr bwMode="auto">
        <a:xfrm>
          <a:off x="7696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4" name="AutoShape 1">
          <a:extLst>
            <a:ext uri="{FF2B5EF4-FFF2-40B4-BE49-F238E27FC236}">
              <a16:creationId xmlns:a16="http://schemas.microsoft.com/office/drawing/2014/main" id="{6F22B4DC-4894-4499-8213-E855DE4D04CC}"/>
            </a:ext>
          </a:extLst>
        </xdr:cNvPr>
        <xdr:cNvSpPr>
          <a:spLocks noChangeAspect="1" noChangeArrowheads="1"/>
        </xdr:cNvSpPr>
      </xdr:nvSpPr>
      <xdr:spPr bwMode="auto">
        <a:xfrm>
          <a:off x="7696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5" name="AutoShape 1">
          <a:extLst>
            <a:ext uri="{FF2B5EF4-FFF2-40B4-BE49-F238E27FC236}">
              <a16:creationId xmlns:a16="http://schemas.microsoft.com/office/drawing/2014/main" id="{11803F46-0161-4FA9-BAA7-D6F84DF97ED5}"/>
            </a:ext>
          </a:extLst>
        </xdr:cNvPr>
        <xdr:cNvSpPr>
          <a:spLocks noChangeAspect="1" noChangeArrowheads="1"/>
        </xdr:cNvSpPr>
      </xdr:nvSpPr>
      <xdr:spPr bwMode="auto">
        <a:xfrm>
          <a:off x="7696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6" name="AutoShape 1">
          <a:extLst>
            <a:ext uri="{FF2B5EF4-FFF2-40B4-BE49-F238E27FC236}">
              <a16:creationId xmlns:a16="http://schemas.microsoft.com/office/drawing/2014/main" id="{0B22D700-62FA-4BFD-9868-87D5C3430C1C}"/>
            </a:ext>
          </a:extLst>
        </xdr:cNvPr>
        <xdr:cNvSpPr>
          <a:spLocks noChangeAspect="1" noChangeArrowheads="1"/>
        </xdr:cNvSpPr>
      </xdr:nvSpPr>
      <xdr:spPr bwMode="auto">
        <a:xfrm>
          <a:off x="76962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7" name="AutoShape 1">
          <a:extLst>
            <a:ext uri="{FF2B5EF4-FFF2-40B4-BE49-F238E27FC236}">
              <a16:creationId xmlns:a16="http://schemas.microsoft.com/office/drawing/2014/main" id="{E4CC2EA3-745B-4D61-9D38-25FB080DE9DD}"/>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8" name="AutoShape 1">
          <a:extLst>
            <a:ext uri="{FF2B5EF4-FFF2-40B4-BE49-F238E27FC236}">
              <a16:creationId xmlns:a16="http://schemas.microsoft.com/office/drawing/2014/main" id="{AAC3EC48-D8F0-4B22-A277-6F022087C9DD}"/>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19" name="AutoShape 1">
          <a:extLst>
            <a:ext uri="{FF2B5EF4-FFF2-40B4-BE49-F238E27FC236}">
              <a16:creationId xmlns:a16="http://schemas.microsoft.com/office/drawing/2014/main" id="{03CF3DED-E636-4358-BDB5-85F3AA1A651D}"/>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20" name="AutoShape 1">
          <a:extLst>
            <a:ext uri="{FF2B5EF4-FFF2-40B4-BE49-F238E27FC236}">
              <a16:creationId xmlns:a16="http://schemas.microsoft.com/office/drawing/2014/main" id="{AA6E75C2-7254-497A-9E41-F1F274458EA3}"/>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1" name="AutoShape 1">
          <a:extLst>
            <a:ext uri="{FF2B5EF4-FFF2-40B4-BE49-F238E27FC236}">
              <a16:creationId xmlns:a16="http://schemas.microsoft.com/office/drawing/2014/main" id="{990907C8-10A4-43F9-9CCE-FEDEE2F6C318}"/>
            </a:ext>
          </a:extLst>
        </xdr:cNvPr>
        <xdr:cNvSpPr>
          <a:spLocks noChangeAspect="1" noChangeArrowheads="1"/>
        </xdr:cNvSpPr>
      </xdr:nvSpPr>
      <xdr:spPr bwMode="auto">
        <a:xfrm>
          <a:off x="8305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2" name="AutoShape 1">
          <a:extLst>
            <a:ext uri="{FF2B5EF4-FFF2-40B4-BE49-F238E27FC236}">
              <a16:creationId xmlns:a16="http://schemas.microsoft.com/office/drawing/2014/main" id="{0A038BC3-1787-4BD1-9A5F-086A75A18989}"/>
            </a:ext>
          </a:extLst>
        </xdr:cNvPr>
        <xdr:cNvSpPr>
          <a:spLocks noChangeAspect="1" noChangeArrowheads="1"/>
        </xdr:cNvSpPr>
      </xdr:nvSpPr>
      <xdr:spPr bwMode="auto">
        <a:xfrm>
          <a:off x="8305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3" name="AutoShape 1">
          <a:extLst>
            <a:ext uri="{FF2B5EF4-FFF2-40B4-BE49-F238E27FC236}">
              <a16:creationId xmlns:a16="http://schemas.microsoft.com/office/drawing/2014/main" id="{F4BF32FF-D41C-44B3-BB42-EE8BACE6A689}"/>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4" name="AutoShape 1">
          <a:extLst>
            <a:ext uri="{FF2B5EF4-FFF2-40B4-BE49-F238E27FC236}">
              <a16:creationId xmlns:a16="http://schemas.microsoft.com/office/drawing/2014/main" id="{2CA07DDA-4BC1-41B3-BB27-212B57F29076}"/>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5" name="AutoShape 1">
          <a:extLst>
            <a:ext uri="{FF2B5EF4-FFF2-40B4-BE49-F238E27FC236}">
              <a16:creationId xmlns:a16="http://schemas.microsoft.com/office/drawing/2014/main" id="{0139B50F-A396-46EA-8794-D84CD2297ABC}"/>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6" name="AutoShape 1">
          <a:extLst>
            <a:ext uri="{FF2B5EF4-FFF2-40B4-BE49-F238E27FC236}">
              <a16:creationId xmlns:a16="http://schemas.microsoft.com/office/drawing/2014/main" id="{CD05F0DE-7FD9-44B2-9CC3-A28D6AA8FD13}"/>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7" name="AutoShape 1">
          <a:extLst>
            <a:ext uri="{FF2B5EF4-FFF2-40B4-BE49-F238E27FC236}">
              <a16:creationId xmlns:a16="http://schemas.microsoft.com/office/drawing/2014/main" id="{FD5C18FF-ED63-4BBE-B8EE-DD0278E12E07}"/>
            </a:ext>
          </a:extLst>
        </xdr:cNvPr>
        <xdr:cNvSpPr>
          <a:spLocks noChangeAspect="1" noChangeArrowheads="1"/>
        </xdr:cNvSpPr>
      </xdr:nvSpPr>
      <xdr:spPr bwMode="auto">
        <a:xfrm>
          <a:off x="8305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8" name="AutoShape 1">
          <a:extLst>
            <a:ext uri="{FF2B5EF4-FFF2-40B4-BE49-F238E27FC236}">
              <a16:creationId xmlns:a16="http://schemas.microsoft.com/office/drawing/2014/main" id="{48A3DA12-C1CD-4442-A399-BFE3F9C1BD6B}"/>
            </a:ext>
          </a:extLst>
        </xdr:cNvPr>
        <xdr:cNvSpPr>
          <a:spLocks noChangeAspect="1" noChangeArrowheads="1"/>
        </xdr:cNvSpPr>
      </xdr:nvSpPr>
      <xdr:spPr bwMode="auto">
        <a:xfrm>
          <a:off x="8305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29" name="AutoShape 1">
          <a:extLst>
            <a:ext uri="{FF2B5EF4-FFF2-40B4-BE49-F238E27FC236}">
              <a16:creationId xmlns:a16="http://schemas.microsoft.com/office/drawing/2014/main" id="{D29E826E-4810-40EB-9146-6E511A26B5EF}"/>
            </a:ext>
          </a:extLst>
        </xdr:cNvPr>
        <xdr:cNvSpPr>
          <a:spLocks noChangeAspect="1" noChangeArrowheads="1"/>
        </xdr:cNvSpPr>
      </xdr:nvSpPr>
      <xdr:spPr bwMode="auto">
        <a:xfrm>
          <a:off x="8305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30" name="AutoShape 1">
          <a:extLst>
            <a:ext uri="{FF2B5EF4-FFF2-40B4-BE49-F238E27FC236}">
              <a16:creationId xmlns:a16="http://schemas.microsoft.com/office/drawing/2014/main" id="{446B6BE7-0084-426A-A995-8F88DB6B6D78}"/>
            </a:ext>
          </a:extLst>
        </xdr:cNvPr>
        <xdr:cNvSpPr>
          <a:spLocks noChangeAspect="1" noChangeArrowheads="1"/>
        </xdr:cNvSpPr>
      </xdr:nvSpPr>
      <xdr:spPr bwMode="auto">
        <a:xfrm>
          <a:off x="83058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31" name="AutoShape 1">
          <a:extLst>
            <a:ext uri="{FF2B5EF4-FFF2-40B4-BE49-F238E27FC236}">
              <a16:creationId xmlns:a16="http://schemas.microsoft.com/office/drawing/2014/main" id="{65B86E94-1E3C-4B55-92CF-ACE27B4F6307}"/>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32" name="AutoShape 1">
          <a:extLst>
            <a:ext uri="{FF2B5EF4-FFF2-40B4-BE49-F238E27FC236}">
              <a16:creationId xmlns:a16="http://schemas.microsoft.com/office/drawing/2014/main" id="{1B6A901C-B810-433B-9C25-D2E27D08F60A}"/>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33" name="AutoShape 1">
          <a:extLst>
            <a:ext uri="{FF2B5EF4-FFF2-40B4-BE49-F238E27FC236}">
              <a16:creationId xmlns:a16="http://schemas.microsoft.com/office/drawing/2014/main" id="{49044DF0-BAC1-4CC5-B513-ED3E5CE2EF49}"/>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34" name="AutoShape 1">
          <a:extLst>
            <a:ext uri="{FF2B5EF4-FFF2-40B4-BE49-F238E27FC236}">
              <a16:creationId xmlns:a16="http://schemas.microsoft.com/office/drawing/2014/main" id="{544B8013-44FB-4F86-982B-832989203581}"/>
            </a:ext>
          </a:extLst>
        </xdr:cNvPr>
        <xdr:cNvSpPr>
          <a:spLocks noChangeAspect="1" noChangeArrowheads="1"/>
        </xdr:cNvSpPr>
      </xdr:nvSpPr>
      <xdr:spPr bwMode="auto">
        <a:xfrm>
          <a:off x="83058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35" name="AutoShape 1">
          <a:extLst>
            <a:ext uri="{FF2B5EF4-FFF2-40B4-BE49-F238E27FC236}">
              <a16:creationId xmlns:a16="http://schemas.microsoft.com/office/drawing/2014/main" id="{7F34333C-3D52-4A44-92BF-8E703C6F5433}"/>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36" name="AutoShape 1">
          <a:extLst>
            <a:ext uri="{FF2B5EF4-FFF2-40B4-BE49-F238E27FC236}">
              <a16:creationId xmlns:a16="http://schemas.microsoft.com/office/drawing/2014/main" id="{F263DAE2-6712-4609-9D50-AFA777342C15}"/>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37" name="AutoShape 1">
          <a:extLst>
            <a:ext uri="{FF2B5EF4-FFF2-40B4-BE49-F238E27FC236}">
              <a16:creationId xmlns:a16="http://schemas.microsoft.com/office/drawing/2014/main" id="{FB17D024-B5D7-4B00-8867-9E58E742FC9A}"/>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38" name="AutoShape 1">
          <a:extLst>
            <a:ext uri="{FF2B5EF4-FFF2-40B4-BE49-F238E27FC236}">
              <a16:creationId xmlns:a16="http://schemas.microsoft.com/office/drawing/2014/main" id="{4D589071-F296-4860-A693-651B0839B84E}"/>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39" name="AutoShape 1">
          <a:extLst>
            <a:ext uri="{FF2B5EF4-FFF2-40B4-BE49-F238E27FC236}">
              <a16:creationId xmlns:a16="http://schemas.microsoft.com/office/drawing/2014/main" id="{2AE97CDC-D246-43CE-A53D-4842188C8C77}"/>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40" name="AutoShape 1">
          <a:extLst>
            <a:ext uri="{FF2B5EF4-FFF2-40B4-BE49-F238E27FC236}">
              <a16:creationId xmlns:a16="http://schemas.microsoft.com/office/drawing/2014/main" id="{7C443B4D-E19C-4EDD-8156-6E08F1B338A9}"/>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41" name="AutoShape 1">
          <a:extLst>
            <a:ext uri="{FF2B5EF4-FFF2-40B4-BE49-F238E27FC236}">
              <a16:creationId xmlns:a16="http://schemas.microsoft.com/office/drawing/2014/main" id="{16456B5A-4680-4BFE-8523-0AD842AD6857}"/>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42" name="AutoShape 1">
          <a:extLst>
            <a:ext uri="{FF2B5EF4-FFF2-40B4-BE49-F238E27FC236}">
              <a16:creationId xmlns:a16="http://schemas.microsoft.com/office/drawing/2014/main" id="{B71C1672-A77E-4A77-BF7C-F6BC87857659}"/>
            </a:ext>
          </a:extLst>
        </xdr:cNvPr>
        <xdr:cNvSpPr>
          <a:spLocks noChangeAspect="1" noChangeArrowheads="1"/>
        </xdr:cNvSpPr>
      </xdr:nvSpPr>
      <xdr:spPr bwMode="auto">
        <a:xfrm>
          <a:off x="76962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643" name="AutoShape 1">
          <a:extLst>
            <a:ext uri="{FF2B5EF4-FFF2-40B4-BE49-F238E27FC236}">
              <a16:creationId xmlns:a16="http://schemas.microsoft.com/office/drawing/2014/main" id="{C62D5D2B-9D50-4E40-A3AC-17300E723C4A}"/>
            </a:ext>
          </a:extLst>
        </xdr:cNvPr>
        <xdr:cNvSpPr>
          <a:spLocks noChangeAspect="1" noChangeArrowheads="1"/>
        </xdr:cNvSpPr>
      </xdr:nvSpPr>
      <xdr:spPr bwMode="auto">
        <a:xfrm>
          <a:off x="2819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644" name="AutoShape 1">
          <a:extLst>
            <a:ext uri="{FF2B5EF4-FFF2-40B4-BE49-F238E27FC236}">
              <a16:creationId xmlns:a16="http://schemas.microsoft.com/office/drawing/2014/main" id="{BA87E833-1742-4095-B31E-565E6F0BA6DF}"/>
            </a:ext>
          </a:extLst>
        </xdr:cNvPr>
        <xdr:cNvSpPr>
          <a:spLocks noChangeAspect="1" noChangeArrowheads="1"/>
        </xdr:cNvSpPr>
      </xdr:nvSpPr>
      <xdr:spPr bwMode="auto">
        <a:xfrm>
          <a:off x="2819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645" name="AutoShape 1">
          <a:extLst>
            <a:ext uri="{FF2B5EF4-FFF2-40B4-BE49-F238E27FC236}">
              <a16:creationId xmlns:a16="http://schemas.microsoft.com/office/drawing/2014/main" id="{1217493C-E981-4210-B891-7660E318A19F}"/>
            </a:ext>
          </a:extLst>
        </xdr:cNvPr>
        <xdr:cNvSpPr>
          <a:spLocks noChangeAspect="1" noChangeArrowheads="1"/>
        </xdr:cNvSpPr>
      </xdr:nvSpPr>
      <xdr:spPr bwMode="auto">
        <a:xfrm>
          <a:off x="2819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646" name="AutoShape 1">
          <a:extLst>
            <a:ext uri="{FF2B5EF4-FFF2-40B4-BE49-F238E27FC236}">
              <a16:creationId xmlns:a16="http://schemas.microsoft.com/office/drawing/2014/main" id="{7217048F-DBC6-441E-BD2E-3D653F2D9FEE}"/>
            </a:ext>
          </a:extLst>
        </xdr:cNvPr>
        <xdr:cNvSpPr>
          <a:spLocks noChangeAspect="1" noChangeArrowheads="1"/>
        </xdr:cNvSpPr>
      </xdr:nvSpPr>
      <xdr:spPr bwMode="auto">
        <a:xfrm>
          <a:off x="28194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47" name="AutoShape 1">
          <a:extLst>
            <a:ext uri="{FF2B5EF4-FFF2-40B4-BE49-F238E27FC236}">
              <a16:creationId xmlns:a16="http://schemas.microsoft.com/office/drawing/2014/main" id="{BEF489DF-4440-4A80-9DC8-FFAB32EBF185}"/>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48" name="AutoShape 1">
          <a:extLst>
            <a:ext uri="{FF2B5EF4-FFF2-40B4-BE49-F238E27FC236}">
              <a16:creationId xmlns:a16="http://schemas.microsoft.com/office/drawing/2014/main" id="{7E5702C8-622B-479B-883C-2A3C32D27B49}"/>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49" name="AutoShape 1">
          <a:extLst>
            <a:ext uri="{FF2B5EF4-FFF2-40B4-BE49-F238E27FC236}">
              <a16:creationId xmlns:a16="http://schemas.microsoft.com/office/drawing/2014/main" id="{0366572F-D9B1-4F6F-8B2A-2D9131D68F2C}"/>
            </a:ext>
          </a:extLst>
        </xdr:cNvPr>
        <xdr:cNvSpPr>
          <a:spLocks noChangeAspect="1" noChangeArrowheads="1"/>
        </xdr:cNvSpPr>
      </xdr:nvSpPr>
      <xdr:spPr bwMode="auto">
        <a:xfrm>
          <a:off x="3429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650" name="AutoShape 1">
          <a:extLst>
            <a:ext uri="{FF2B5EF4-FFF2-40B4-BE49-F238E27FC236}">
              <a16:creationId xmlns:a16="http://schemas.microsoft.com/office/drawing/2014/main" id="{5EB8B279-BB07-4D58-BE58-3C65FDFD6D85}"/>
            </a:ext>
          </a:extLst>
        </xdr:cNvPr>
        <xdr:cNvSpPr>
          <a:spLocks noChangeAspect="1" noChangeArrowheads="1"/>
        </xdr:cNvSpPr>
      </xdr:nvSpPr>
      <xdr:spPr bwMode="auto">
        <a:xfrm>
          <a:off x="34290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651" name="AutoShape 1">
          <a:extLst>
            <a:ext uri="{FF2B5EF4-FFF2-40B4-BE49-F238E27FC236}">
              <a16:creationId xmlns:a16="http://schemas.microsoft.com/office/drawing/2014/main" id="{AA681DBF-3085-45AE-96B2-C0C6DAD3A287}"/>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652" name="AutoShape 1">
          <a:extLst>
            <a:ext uri="{FF2B5EF4-FFF2-40B4-BE49-F238E27FC236}">
              <a16:creationId xmlns:a16="http://schemas.microsoft.com/office/drawing/2014/main" id="{90A0BC10-B6F1-4388-99A9-F292AFDBE4DF}"/>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653" name="AutoShape 1">
          <a:extLst>
            <a:ext uri="{FF2B5EF4-FFF2-40B4-BE49-F238E27FC236}">
              <a16:creationId xmlns:a16="http://schemas.microsoft.com/office/drawing/2014/main" id="{DC252213-9875-47B2-86B2-5982540F3BCB}"/>
            </a:ext>
          </a:extLst>
        </xdr:cNvPr>
        <xdr:cNvSpPr>
          <a:spLocks noChangeAspect="1" noChangeArrowheads="1"/>
        </xdr:cNvSpPr>
      </xdr:nvSpPr>
      <xdr:spPr bwMode="auto">
        <a:xfrm>
          <a:off x="4038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654" name="AutoShape 1">
          <a:extLst>
            <a:ext uri="{FF2B5EF4-FFF2-40B4-BE49-F238E27FC236}">
              <a16:creationId xmlns:a16="http://schemas.microsoft.com/office/drawing/2014/main" id="{A0B722CD-C7B3-4310-8D32-C834AE4357B3}"/>
            </a:ext>
          </a:extLst>
        </xdr:cNvPr>
        <xdr:cNvSpPr>
          <a:spLocks noChangeAspect="1" noChangeArrowheads="1"/>
        </xdr:cNvSpPr>
      </xdr:nvSpPr>
      <xdr:spPr bwMode="auto">
        <a:xfrm>
          <a:off x="40386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655" name="AutoShape 1">
          <a:extLst>
            <a:ext uri="{FF2B5EF4-FFF2-40B4-BE49-F238E27FC236}">
              <a16:creationId xmlns:a16="http://schemas.microsoft.com/office/drawing/2014/main" id="{B3B758F7-2A39-4966-8E8F-4B5D46271166}"/>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656" name="AutoShape 1">
          <a:extLst>
            <a:ext uri="{FF2B5EF4-FFF2-40B4-BE49-F238E27FC236}">
              <a16:creationId xmlns:a16="http://schemas.microsoft.com/office/drawing/2014/main" id="{E721E2A3-ACD4-4502-AABE-4E42F851902F}"/>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657" name="AutoShape 1">
          <a:extLst>
            <a:ext uri="{FF2B5EF4-FFF2-40B4-BE49-F238E27FC236}">
              <a16:creationId xmlns:a16="http://schemas.microsoft.com/office/drawing/2014/main" id="{2543696C-A711-4361-B9CC-6CADE7ABB7CC}"/>
            </a:ext>
          </a:extLst>
        </xdr:cNvPr>
        <xdr:cNvSpPr>
          <a:spLocks noChangeAspect="1" noChangeArrowheads="1"/>
        </xdr:cNvSpPr>
      </xdr:nvSpPr>
      <xdr:spPr bwMode="auto">
        <a:xfrm>
          <a:off x="4648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658" name="AutoShape 1">
          <a:extLst>
            <a:ext uri="{FF2B5EF4-FFF2-40B4-BE49-F238E27FC236}">
              <a16:creationId xmlns:a16="http://schemas.microsoft.com/office/drawing/2014/main" id="{7BC5F63F-91FF-4D1F-BEB4-972328AB706B}"/>
            </a:ext>
          </a:extLst>
        </xdr:cNvPr>
        <xdr:cNvSpPr>
          <a:spLocks noChangeAspect="1" noChangeArrowheads="1"/>
        </xdr:cNvSpPr>
      </xdr:nvSpPr>
      <xdr:spPr bwMode="auto">
        <a:xfrm>
          <a:off x="46482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659" name="AutoShape 1">
          <a:extLst>
            <a:ext uri="{FF2B5EF4-FFF2-40B4-BE49-F238E27FC236}">
              <a16:creationId xmlns:a16="http://schemas.microsoft.com/office/drawing/2014/main" id="{C1A4BD01-4ABC-4E33-867A-298D0B1AD2D7}"/>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660" name="AutoShape 1">
          <a:extLst>
            <a:ext uri="{FF2B5EF4-FFF2-40B4-BE49-F238E27FC236}">
              <a16:creationId xmlns:a16="http://schemas.microsoft.com/office/drawing/2014/main" id="{77F051BB-E2FC-4439-BA4B-0A5C9855A2C8}"/>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661" name="AutoShape 1">
          <a:extLst>
            <a:ext uri="{FF2B5EF4-FFF2-40B4-BE49-F238E27FC236}">
              <a16:creationId xmlns:a16="http://schemas.microsoft.com/office/drawing/2014/main" id="{D194024A-C89F-4EF5-A6D3-3D8D4A37E8FE}"/>
            </a:ext>
          </a:extLst>
        </xdr:cNvPr>
        <xdr:cNvSpPr>
          <a:spLocks noChangeAspect="1" noChangeArrowheads="1"/>
        </xdr:cNvSpPr>
      </xdr:nvSpPr>
      <xdr:spPr bwMode="auto">
        <a:xfrm>
          <a:off x="5257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88</xdr:row>
      <xdr:rowOff>0</xdr:rowOff>
    </xdr:from>
    <xdr:ext cx="304800" cy="304067"/>
    <xdr:sp macro="" textlink="">
      <xdr:nvSpPr>
        <xdr:cNvPr id="662" name="AutoShape 1">
          <a:extLst>
            <a:ext uri="{FF2B5EF4-FFF2-40B4-BE49-F238E27FC236}">
              <a16:creationId xmlns:a16="http://schemas.microsoft.com/office/drawing/2014/main" id="{31F56214-9FE4-4312-9EB1-4A7151DA0096}"/>
            </a:ext>
          </a:extLst>
        </xdr:cNvPr>
        <xdr:cNvSpPr>
          <a:spLocks noChangeAspect="1" noChangeArrowheads="1"/>
        </xdr:cNvSpPr>
      </xdr:nvSpPr>
      <xdr:spPr bwMode="auto">
        <a:xfrm>
          <a:off x="5257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663" name="AutoShape 1">
          <a:extLst>
            <a:ext uri="{FF2B5EF4-FFF2-40B4-BE49-F238E27FC236}">
              <a16:creationId xmlns:a16="http://schemas.microsoft.com/office/drawing/2014/main" id="{B6A2119C-3A07-47DE-BB08-71D93739E9A9}"/>
            </a:ext>
          </a:extLst>
        </xdr:cNvPr>
        <xdr:cNvSpPr>
          <a:spLocks noChangeAspect="1" noChangeArrowheads="1"/>
        </xdr:cNvSpPr>
      </xdr:nvSpPr>
      <xdr:spPr bwMode="auto">
        <a:xfrm>
          <a:off x="5867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664" name="AutoShape 1">
          <a:extLst>
            <a:ext uri="{FF2B5EF4-FFF2-40B4-BE49-F238E27FC236}">
              <a16:creationId xmlns:a16="http://schemas.microsoft.com/office/drawing/2014/main" id="{16ACC238-8664-47CA-9DCD-0BE684591627}"/>
            </a:ext>
          </a:extLst>
        </xdr:cNvPr>
        <xdr:cNvSpPr>
          <a:spLocks noChangeAspect="1" noChangeArrowheads="1"/>
        </xdr:cNvSpPr>
      </xdr:nvSpPr>
      <xdr:spPr bwMode="auto">
        <a:xfrm>
          <a:off x="5867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665" name="AutoShape 1">
          <a:extLst>
            <a:ext uri="{FF2B5EF4-FFF2-40B4-BE49-F238E27FC236}">
              <a16:creationId xmlns:a16="http://schemas.microsoft.com/office/drawing/2014/main" id="{B00CCFC9-81E8-4679-B713-FFE072B8CFFA}"/>
            </a:ext>
          </a:extLst>
        </xdr:cNvPr>
        <xdr:cNvSpPr>
          <a:spLocks noChangeAspect="1" noChangeArrowheads="1"/>
        </xdr:cNvSpPr>
      </xdr:nvSpPr>
      <xdr:spPr bwMode="auto">
        <a:xfrm>
          <a:off x="5867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88</xdr:row>
      <xdr:rowOff>0</xdr:rowOff>
    </xdr:from>
    <xdr:ext cx="304800" cy="304067"/>
    <xdr:sp macro="" textlink="">
      <xdr:nvSpPr>
        <xdr:cNvPr id="666" name="AutoShape 1">
          <a:extLst>
            <a:ext uri="{FF2B5EF4-FFF2-40B4-BE49-F238E27FC236}">
              <a16:creationId xmlns:a16="http://schemas.microsoft.com/office/drawing/2014/main" id="{69C0E7AB-0AB6-4C14-8E15-002646358DE6}"/>
            </a:ext>
          </a:extLst>
        </xdr:cNvPr>
        <xdr:cNvSpPr>
          <a:spLocks noChangeAspect="1" noChangeArrowheads="1"/>
        </xdr:cNvSpPr>
      </xdr:nvSpPr>
      <xdr:spPr bwMode="auto">
        <a:xfrm>
          <a:off x="58674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667" name="AutoShape 1">
          <a:extLst>
            <a:ext uri="{FF2B5EF4-FFF2-40B4-BE49-F238E27FC236}">
              <a16:creationId xmlns:a16="http://schemas.microsoft.com/office/drawing/2014/main" id="{F8B2D5B1-1213-4455-A516-56DB2025972B}"/>
            </a:ext>
          </a:extLst>
        </xdr:cNvPr>
        <xdr:cNvSpPr>
          <a:spLocks noChangeAspect="1" noChangeArrowheads="1"/>
        </xdr:cNvSpPr>
      </xdr:nvSpPr>
      <xdr:spPr bwMode="auto">
        <a:xfrm>
          <a:off x="6477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668" name="AutoShape 1">
          <a:extLst>
            <a:ext uri="{FF2B5EF4-FFF2-40B4-BE49-F238E27FC236}">
              <a16:creationId xmlns:a16="http://schemas.microsoft.com/office/drawing/2014/main" id="{5A0D7120-1D32-4A3A-BAF4-CC1D18EFD89A}"/>
            </a:ext>
          </a:extLst>
        </xdr:cNvPr>
        <xdr:cNvSpPr>
          <a:spLocks noChangeAspect="1" noChangeArrowheads="1"/>
        </xdr:cNvSpPr>
      </xdr:nvSpPr>
      <xdr:spPr bwMode="auto">
        <a:xfrm>
          <a:off x="6477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669" name="AutoShape 1">
          <a:extLst>
            <a:ext uri="{FF2B5EF4-FFF2-40B4-BE49-F238E27FC236}">
              <a16:creationId xmlns:a16="http://schemas.microsoft.com/office/drawing/2014/main" id="{EF406EE1-BC21-431D-9E5C-766773ADB982}"/>
            </a:ext>
          </a:extLst>
        </xdr:cNvPr>
        <xdr:cNvSpPr>
          <a:spLocks noChangeAspect="1" noChangeArrowheads="1"/>
        </xdr:cNvSpPr>
      </xdr:nvSpPr>
      <xdr:spPr bwMode="auto">
        <a:xfrm>
          <a:off x="64770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88</xdr:row>
      <xdr:rowOff>0</xdr:rowOff>
    </xdr:from>
    <xdr:ext cx="304800" cy="304067"/>
    <xdr:sp macro="" textlink="">
      <xdr:nvSpPr>
        <xdr:cNvPr id="670" name="AutoShape 1">
          <a:extLst>
            <a:ext uri="{FF2B5EF4-FFF2-40B4-BE49-F238E27FC236}">
              <a16:creationId xmlns:a16="http://schemas.microsoft.com/office/drawing/2014/main" id="{E5884907-129C-4BAE-BFEC-875C205CED3C}"/>
            </a:ext>
          </a:extLst>
        </xdr:cNvPr>
        <xdr:cNvSpPr>
          <a:spLocks noChangeAspect="1" noChangeArrowheads="1"/>
        </xdr:cNvSpPr>
      </xdr:nvSpPr>
      <xdr:spPr bwMode="auto">
        <a:xfrm>
          <a:off x="64770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71" name="AutoShape 1">
          <a:extLst>
            <a:ext uri="{FF2B5EF4-FFF2-40B4-BE49-F238E27FC236}">
              <a16:creationId xmlns:a16="http://schemas.microsoft.com/office/drawing/2014/main" id="{05D1FF88-815E-4DE6-85B4-8737EEB1C8CD}"/>
            </a:ext>
          </a:extLst>
        </xdr:cNvPr>
        <xdr:cNvSpPr>
          <a:spLocks noChangeAspect="1" noChangeArrowheads="1"/>
        </xdr:cNvSpPr>
      </xdr:nvSpPr>
      <xdr:spPr bwMode="auto">
        <a:xfrm>
          <a:off x="7086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72" name="AutoShape 1">
          <a:extLst>
            <a:ext uri="{FF2B5EF4-FFF2-40B4-BE49-F238E27FC236}">
              <a16:creationId xmlns:a16="http://schemas.microsoft.com/office/drawing/2014/main" id="{C7CAD63D-F9DA-48CC-9011-6035250AED81}"/>
            </a:ext>
          </a:extLst>
        </xdr:cNvPr>
        <xdr:cNvSpPr>
          <a:spLocks noChangeAspect="1" noChangeArrowheads="1"/>
        </xdr:cNvSpPr>
      </xdr:nvSpPr>
      <xdr:spPr bwMode="auto">
        <a:xfrm>
          <a:off x="7086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73" name="AutoShape 1">
          <a:extLst>
            <a:ext uri="{FF2B5EF4-FFF2-40B4-BE49-F238E27FC236}">
              <a16:creationId xmlns:a16="http://schemas.microsoft.com/office/drawing/2014/main" id="{278C8A38-4396-46BE-A89B-2AF4A333824A}"/>
            </a:ext>
          </a:extLst>
        </xdr:cNvPr>
        <xdr:cNvSpPr>
          <a:spLocks noChangeAspect="1" noChangeArrowheads="1"/>
        </xdr:cNvSpPr>
      </xdr:nvSpPr>
      <xdr:spPr bwMode="auto">
        <a:xfrm>
          <a:off x="70866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88</xdr:row>
      <xdr:rowOff>0</xdr:rowOff>
    </xdr:from>
    <xdr:ext cx="304800" cy="304067"/>
    <xdr:sp macro="" textlink="">
      <xdr:nvSpPr>
        <xdr:cNvPr id="674" name="AutoShape 1">
          <a:extLst>
            <a:ext uri="{FF2B5EF4-FFF2-40B4-BE49-F238E27FC236}">
              <a16:creationId xmlns:a16="http://schemas.microsoft.com/office/drawing/2014/main" id="{98B95D6B-0F75-4CED-8614-819F0653AFE7}"/>
            </a:ext>
          </a:extLst>
        </xdr:cNvPr>
        <xdr:cNvSpPr>
          <a:spLocks noChangeAspect="1" noChangeArrowheads="1"/>
        </xdr:cNvSpPr>
      </xdr:nvSpPr>
      <xdr:spPr bwMode="auto">
        <a:xfrm>
          <a:off x="70866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75" name="AutoShape 1">
          <a:extLst>
            <a:ext uri="{FF2B5EF4-FFF2-40B4-BE49-F238E27FC236}">
              <a16:creationId xmlns:a16="http://schemas.microsoft.com/office/drawing/2014/main" id="{1805618B-8FD4-4982-98EF-9565C9802090}"/>
            </a:ext>
          </a:extLst>
        </xdr:cNvPr>
        <xdr:cNvSpPr>
          <a:spLocks noChangeAspect="1" noChangeArrowheads="1"/>
        </xdr:cNvSpPr>
      </xdr:nvSpPr>
      <xdr:spPr bwMode="auto">
        <a:xfrm>
          <a:off x="7696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76" name="AutoShape 1">
          <a:extLst>
            <a:ext uri="{FF2B5EF4-FFF2-40B4-BE49-F238E27FC236}">
              <a16:creationId xmlns:a16="http://schemas.microsoft.com/office/drawing/2014/main" id="{803CB8DB-0F2C-4A6C-9584-B64E00FBBCF4}"/>
            </a:ext>
          </a:extLst>
        </xdr:cNvPr>
        <xdr:cNvSpPr>
          <a:spLocks noChangeAspect="1" noChangeArrowheads="1"/>
        </xdr:cNvSpPr>
      </xdr:nvSpPr>
      <xdr:spPr bwMode="auto">
        <a:xfrm>
          <a:off x="7696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88</xdr:row>
      <xdr:rowOff>0</xdr:rowOff>
    </xdr:from>
    <xdr:ext cx="304800" cy="304067"/>
    <xdr:sp macro="" textlink="">
      <xdr:nvSpPr>
        <xdr:cNvPr id="677" name="AutoShape 1">
          <a:extLst>
            <a:ext uri="{FF2B5EF4-FFF2-40B4-BE49-F238E27FC236}">
              <a16:creationId xmlns:a16="http://schemas.microsoft.com/office/drawing/2014/main" id="{82E68DF7-4F6F-444B-BEE9-7912B5FDCF47}"/>
            </a:ext>
          </a:extLst>
        </xdr:cNvPr>
        <xdr:cNvSpPr>
          <a:spLocks noChangeAspect="1" noChangeArrowheads="1"/>
        </xdr:cNvSpPr>
      </xdr:nvSpPr>
      <xdr:spPr bwMode="auto">
        <a:xfrm>
          <a:off x="76962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79" name="AutoShape 1">
          <a:extLst>
            <a:ext uri="{FF2B5EF4-FFF2-40B4-BE49-F238E27FC236}">
              <a16:creationId xmlns:a16="http://schemas.microsoft.com/office/drawing/2014/main" id="{6ACB83CF-0186-488D-88B2-3F8247F41CF2}"/>
            </a:ext>
          </a:extLst>
        </xdr:cNvPr>
        <xdr:cNvSpPr>
          <a:spLocks noChangeAspect="1" noChangeArrowheads="1"/>
        </xdr:cNvSpPr>
      </xdr:nvSpPr>
      <xdr:spPr bwMode="auto">
        <a:xfrm>
          <a:off x="8305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80" name="AutoShape 1">
          <a:extLst>
            <a:ext uri="{FF2B5EF4-FFF2-40B4-BE49-F238E27FC236}">
              <a16:creationId xmlns:a16="http://schemas.microsoft.com/office/drawing/2014/main" id="{6EAE2FC2-D605-4550-B643-525C7B240BFB}"/>
            </a:ext>
          </a:extLst>
        </xdr:cNvPr>
        <xdr:cNvSpPr>
          <a:spLocks noChangeAspect="1" noChangeArrowheads="1"/>
        </xdr:cNvSpPr>
      </xdr:nvSpPr>
      <xdr:spPr bwMode="auto">
        <a:xfrm>
          <a:off x="8305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81" name="AutoShape 1">
          <a:extLst>
            <a:ext uri="{FF2B5EF4-FFF2-40B4-BE49-F238E27FC236}">
              <a16:creationId xmlns:a16="http://schemas.microsoft.com/office/drawing/2014/main" id="{E19E66C2-65DF-4D13-807E-F3AFCDCDB494}"/>
            </a:ext>
          </a:extLst>
        </xdr:cNvPr>
        <xdr:cNvSpPr>
          <a:spLocks noChangeAspect="1" noChangeArrowheads="1"/>
        </xdr:cNvSpPr>
      </xdr:nvSpPr>
      <xdr:spPr bwMode="auto">
        <a:xfrm>
          <a:off x="83058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88</xdr:row>
      <xdr:rowOff>0</xdr:rowOff>
    </xdr:from>
    <xdr:ext cx="304800" cy="304067"/>
    <xdr:sp macro="" textlink="">
      <xdr:nvSpPr>
        <xdr:cNvPr id="682" name="AutoShape 1">
          <a:extLst>
            <a:ext uri="{FF2B5EF4-FFF2-40B4-BE49-F238E27FC236}">
              <a16:creationId xmlns:a16="http://schemas.microsoft.com/office/drawing/2014/main" id="{022A90F6-BB55-4A53-8640-C1DDB76C1CA1}"/>
            </a:ext>
          </a:extLst>
        </xdr:cNvPr>
        <xdr:cNvSpPr>
          <a:spLocks noChangeAspect="1" noChangeArrowheads="1"/>
        </xdr:cNvSpPr>
      </xdr:nvSpPr>
      <xdr:spPr bwMode="auto">
        <a:xfrm>
          <a:off x="83058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3" name="AutoShape 1">
          <a:extLst>
            <a:ext uri="{FF2B5EF4-FFF2-40B4-BE49-F238E27FC236}">
              <a16:creationId xmlns:a16="http://schemas.microsoft.com/office/drawing/2014/main" id="{A9C77C02-D7FB-4A32-81F6-E5129DCB6C95}"/>
            </a:ext>
          </a:extLst>
        </xdr:cNvPr>
        <xdr:cNvSpPr>
          <a:spLocks noChangeAspect="1" noChangeArrowheads="1"/>
        </xdr:cNvSpPr>
      </xdr:nvSpPr>
      <xdr:spPr bwMode="auto">
        <a:xfrm>
          <a:off x="8915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4" name="AutoShape 1">
          <a:extLst>
            <a:ext uri="{FF2B5EF4-FFF2-40B4-BE49-F238E27FC236}">
              <a16:creationId xmlns:a16="http://schemas.microsoft.com/office/drawing/2014/main" id="{819603B2-22CE-4851-9071-50188E39D671}"/>
            </a:ext>
          </a:extLst>
        </xdr:cNvPr>
        <xdr:cNvSpPr>
          <a:spLocks noChangeAspect="1" noChangeArrowheads="1"/>
        </xdr:cNvSpPr>
      </xdr:nvSpPr>
      <xdr:spPr bwMode="auto">
        <a:xfrm>
          <a:off x="8915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5" name="AutoShape 1">
          <a:extLst>
            <a:ext uri="{FF2B5EF4-FFF2-40B4-BE49-F238E27FC236}">
              <a16:creationId xmlns:a16="http://schemas.microsoft.com/office/drawing/2014/main" id="{3514B6F9-B338-45F7-9B01-4F6A57304E6F}"/>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6" name="AutoShape 1">
          <a:extLst>
            <a:ext uri="{FF2B5EF4-FFF2-40B4-BE49-F238E27FC236}">
              <a16:creationId xmlns:a16="http://schemas.microsoft.com/office/drawing/2014/main" id="{C8BE2017-DFCB-4C6F-8A39-59963DD89056}"/>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7" name="AutoShape 1">
          <a:extLst>
            <a:ext uri="{FF2B5EF4-FFF2-40B4-BE49-F238E27FC236}">
              <a16:creationId xmlns:a16="http://schemas.microsoft.com/office/drawing/2014/main" id="{E1F8317A-B5A6-41FB-910F-106981CA7325}"/>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8" name="AutoShape 1">
          <a:extLst>
            <a:ext uri="{FF2B5EF4-FFF2-40B4-BE49-F238E27FC236}">
              <a16:creationId xmlns:a16="http://schemas.microsoft.com/office/drawing/2014/main" id="{99BD439A-A17B-454C-A2CE-39006535F496}"/>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89" name="AutoShape 1">
          <a:extLst>
            <a:ext uri="{FF2B5EF4-FFF2-40B4-BE49-F238E27FC236}">
              <a16:creationId xmlns:a16="http://schemas.microsoft.com/office/drawing/2014/main" id="{F3B35FA1-64DC-48D6-B8AE-31950609BCF8}"/>
            </a:ext>
          </a:extLst>
        </xdr:cNvPr>
        <xdr:cNvSpPr>
          <a:spLocks noChangeAspect="1" noChangeArrowheads="1"/>
        </xdr:cNvSpPr>
      </xdr:nvSpPr>
      <xdr:spPr bwMode="auto">
        <a:xfrm>
          <a:off x="8915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0" name="AutoShape 1">
          <a:extLst>
            <a:ext uri="{FF2B5EF4-FFF2-40B4-BE49-F238E27FC236}">
              <a16:creationId xmlns:a16="http://schemas.microsoft.com/office/drawing/2014/main" id="{40CFD487-9CA7-4E6D-ACF6-3AA253F4C6CA}"/>
            </a:ext>
          </a:extLst>
        </xdr:cNvPr>
        <xdr:cNvSpPr>
          <a:spLocks noChangeAspect="1" noChangeArrowheads="1"/>
        </xdr:cNvSpPr>
      </xdr:nvSpPr>
      <xdr:spPr bwMode="auto">
        <a:xfrm>
          <a:off x="8915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1" name="AutoShape 1">
          <a:extLst>
            <a:ext uri="{FF2B5EF4-FFF2-40B4-BE49-F238E27FC236}">
              <a16:creationId xmlns:a16="http://schemas.microsoft.com/office/drawing/2014/main" id="{70CCE610-E647-4A92-B4AC-9AAC108500D0}"/>
            </a:ext>
          </a:extLst>
        </xdr:cNvPr>
        <xdr:cNvSpPr>
          <a:spLocks noChangeAspect="1" noChangeArrowheads="1"/>
        </xdr:cNvSpPr>
      </xdr:nvSpPr>
      <xdr:spPr bwMode="auto">
        <a:xfrm>
          <a:off x="8915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2" name="AutoShape 1">
          <a:extLst>
            <a:ext uri="{FF2B5EF4-FFF2-40B4-BE49-F238E27FC236}">
              <a16:creationId xmlns:a16="http://schemas.microsoft.com/office/drawing/2014/main" id="{301A2C77-8276-4374-BB24-CCC35A08C3BD}"/>
            </a:ext>
          </a:extLst>
        </xdr:cNvPr>
        <xdr:cNvSpPr>
          <a:spLocks noChangeAspect="1" noChangeArrowheads="1"/>
        </xdr:cNvSpPr>
      </xdr:nvSpPr>
      <xdr:spPr bwMode="auto">
        <a:xfrm>
          <a:off x="8915400" y="2125027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3" name="AutoShape 1">
          <a:extLst>
            <a:ext uri="{FF2B5EF4-FFF2-40B4-BE49-F238E27FC236}">
              <a16:creationId xmlns:a16="http://schemas.microsoft.com/office/drawing/2014/main" id="{76CE1385-537E-453A-9305-4F707F658068}"/>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4" name="AutoShape 1">
          <a:extLst>
            <a:ext uri="{FF2B5EF4-FFF2-40B4-BE49-F238E27FC236}">
              <a16:creationId xmlns:a16="http://schemas.microsoft.com/office/drawing/2014/main" id="{654CB157-CCC8-440F-84CE-3FD1C5A2DE05}"/>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5" name="AutoShape 1">
          <a:extLst>
            <a:ext uri="{FF2B5EF4-FFF2-40B4-BE49-F238E27FC236}">
              <a16:creationId xmlns:a16="http://schemas.microsoft.com/office/drawing/2014/main" id="{F4CB0EEB-76AC-462D-8D32-DB9047EEC7F6}"/>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6" name="AutoShape 1">
          <a:extLst>
            <a:ext uri="{FF2B5EF4-FFF2-40B4-BE49-F238E27FC236}">
              <a16:creationId xmlns:a16="http://schemas.microsoft.com/office/drawing/2014/main" id="{B81DF66D-E0FA-4409-90C1-627D86D15F5D}"/>
            </a:ext>
          </a:extLst>
        </xdr:cNvPr>
        <xdr:cNvSpPr>
          <a:spLocks noChangeAspect="1" noChangeArrowheads="1"/>
        </xdr:cNvSpPr>
      </xdr:nvSpPr>
      <xdr:spPr bwMode="auto">
        <a:xfrm>
          <a:off x="8915400" y="21412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7" name="AutoShape 1">
          <a:extLst>
            <a:ext uri="{FF2B5EF4-FFF2-40B4-BE49-F238E27FC236}">
              <a16:creationId xmlns:a16="http://schemas.microsoft.com/office/drawing/2014/main" id="{3E33C406-E9C6-4589-B6EA-4B8697AF2D39}"/>
            </a:ext>
          </a:extLst>
        </xdr:cNvPr>
        <xdr:cNvSpPr>
          <a:spLocks noChangeAspect="1" noChangeArrowheads="1"/>
        </xdr:cNvSpPr>
      </xdr:nvSpPr>
      <xdr:spPr bwMode="auto">
        <a:xfrm>
          <a:off x="8915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8" name="AutoShape 1">
          <a:extLst>
            <a:ext uri="{FF2B5EF4-FFF2-40B4-BE49-F238E27FC236}">
              <a16:creationId xmlns:a16="http://schemas.microsoft.com/office/drawing/2014/main" id="{FC2730AD-1152-4D59-B611-CE256C376BCA}"/>
            </a:ext>
          </a:extLst>
        </xdr:cNvPr>
        <xdr:cNvSpPr>
          <a:spLocks noChangeAspect="1" noChangeArrowheads="1"/>
        </xdr:cNvSpPr>
      </xdr:nvSpPr>
      <xdr:spPr bwMode="auto">
        <a:xfrm>
          <a:off x="8915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699" name="AutoShape 1">
          <a:extLst>
            <a:ext uri="{FF2B5EF4-FFF2-40B4-BE49-F238E27FC236}">
              <a16:creationId xmlns:a16="http://schemas.microsoft.com/office/drawing/2014/main" id="{1A35EC4E-48F2-4D38-A12A-3538083EC795}"/>
            </a:ext>
          </a:extLst>
        </xdr:cNvPr>
        <xdr:cNvSpPr>
          <a:spLocks noChangeAspect="1" noChangeArrowheads="1"/>
        </xdr:cNvSpPr>
      </xdr:nvSpPr>
      <xdr:spPr bwMode="auto">
        <a:xfrm>
          <a:off x="8915400" y="225552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88</xdr:row>
      <xdr:rowOff>0</xdr:rowOff>
    </xdr:from>
    <xdr:ext cx="304800" cy="304067"/>
    <xdr:sp macro="" textlink="">
      <xdr:nvSpPr>
        <xdr:cNvPr id="700" name="AutoShape 1">
          <a:extLst>
            <a:ext uri="{FF2B5EF4-FFF2-40B4-BE49-F238E27FC236}">
              <a16:creationId xmlns:a16="http://schemas.microsoft.com/office/drawing/2014/main" id="{764BFF64-C21D-4C8E-ADBF-3FE02E980BD0}"/>
            </a:ext>
          </a:extLst>
        </xdr:cNvPr>
        <xdr:cNvSpPr>
          <a:spLocks noChangeAspect="1" noChangeArrowheads="1"/>
        </xdr:cNvSpPr>
      </xdr:nvSpPr>
      <xdr:spPr bwMode="auto">
        <a:xfrm>
          <a:off x="8915400" y="22745700"/>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1" name="AutoShape 1">
          <a:extLst>
            <a:ext uri="{FF2B5EF4-FFF2-40B4-BE49-F238E27FC236}">
              <a16:creationId xmlns:a16="http://schemas.microsoft.com/office/drawing/2014/main" id="{5DDBA875-4CF0-4503-9809-525932755E09}"/>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2" name="AutoShape 1">
          <a:extLst>
            <a:ext uri="{FF2B5EF4-FFF2-40B4-BE49-F238E27FC236}">
              <a16:creationId xmlns:a16="http://schemas.microsoft.com/office/drawing/2014/main" id="{BCE38D58-0747-428A-9D11-A99D71911543}"/>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3" name="AutoShape 1">
          <a:extLst>
            <a:ext uri="{FF2B5EF4-FFF2-40B4-BE49-F238E27FC236}">
              <a16:creationId xmlns:a16="http://schemas.microsoft.com/office/drawing/2014/main" id="{EBBA57FF-20D9-4097-BE14-931B0C5E9D8B}"/>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4" name="AutoShape 1">
          <a:extLst>
            <a:ext uri="{FF2B5EF4-FFF2-40B4-BE49-F238E27FC236}">
              <a16:creationId xmlns:a16="http://schemas.microsoft.com/office/drawing/2014/main" id="{74A37795-1468-4C3F-BFD8-3CBA289F3282}"/>
            </a:ext>
          </a:extLst>
        </xdr:cNvPr>
        <xdr:cNvSpPr>
          <a:spLocks noChangeAspect="1" noChangeArrowheads="1"/>
        </xdr:cNvSpPr>
      </xdr:nvSpPr>
      <xdr:spPr bwMode="auto">
        <a:xfrm>
          <a:off x="34290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5" name="AutoShape 1">
          <a:extLst>
            <a:ext uri="{FF2B5EF4-FFF2-40B4-BE49-F238E27FC236}">
              <a16:creationId xmlns:a16="http://schemas.microsoft.com/office/drawing/2014/main" id="{03792D3B-98C2-4468-99EE-1553386F5B80}"/>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6" name="AutoShape 1">
          <a:extLst>
            <a:ext uri="{FF2B5EF4-FFF2-40B4-BE49-F238E27FC236}">
              <a16:creationId xmlns:a16="http://schemas.microsoft.com/office/drawing/2014/main" id="{22B50784-4CE4-4B24-9DA0-D7BB492AA27F}"/>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7" name="AutoShape 1">
          <a:extLst>
            <a:ext uri="{FF2B5EF4-FFF2-40B4-BE49-F238E27FC236}">
              <a16:creationId xmlns:a16="http://schemas.microsoft.com/office/drawing/2014/main" id="{DC7B340F-CD3C-4012-98EB-D49F8A339AAC}"/>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8" name="AutoShape 1">
          <a:extLst>
            <a:ext uri="{FF2B5EF4-FFF2-40B4-BE49-F238E27FC236}">
              <a16:creationId xmlns:a16="http://schemas.microsoft.com/office/drawing/2014/main" id="{FD4D0A54-FC73-4640-B2B8-751B0174666C}"/>
            </a:ext>
          </a:extLst>
        </xdr:cNvPr>
        <xdr:cNvSpPr>
          <a:spLocks noChangeAspect="1" noChangeArrowheads="1"/>
        </xdr:cNvSpPr>
      </xdr:nvSpPr>
      <xdr:spPr bwMode="auto">
        <a:xfrm>
          <a:off x="34290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09" name="AutoShape 1">
          <a:extLst>
            <a:ext uri="{FF2B5EF4-FFF2-40B4-BE49-F238E27FC236}">
              <a16:creationId xmlns:a16="http://schemas.microsoft.com/office/drawing/2014/main" id="{75CAB73C-FBD4-43EE-81D7-917DB841CC0D}"/>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10" name="AutoShape 1">
          <a:extLst>
            <a:ext uri="{FF2B5EF4-FFF2-40B4-BE49-F238E27FC236}">
              <a16:creationId xmlns:a16="http://schemas.microsoft.com/office/drawing/2014/main" id="{94A7797E-FF05-483A-8C3D-CAB43440BEEB}"/>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11" name="AutoShape 1">
          <a:extLst>
            <a:ext uri="{FF2B5EF4-FFF2-40B4-BE49-F238E27FC236}">
              <a16:creationId xmlns:a16="http://schemas.microsoft.com/office/drawing/2014/main" id="{1F82D4F4-5722-435E-A034-DD126F2EE95E}"/>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12" name="AutoShape 1">
          <a:extLst>
            <a:ext uri="{FF2B5EF4-FFF2-40B4-BE49-F238E27FC236}">
              <a16:creationId xmlns:a16="http://schemas.microsoft.com/office/drawing/2014/main" id="{6FEC0BE8-EF4A-4454-8CA2-AE08E6D17EF1}"/>
            </a:ext>
          </a:extLst>
        </xdr:cNvPr>
        <xdr:cNvSpPr>
          <a:spLocks noChangeAspect="1" noChangeArrowheads="1"/>
        </xdr:cNvSpPr>
      </xdr:nvSpPr>
      <xdr:spPr bwMode="auto">
        <a:xfrm>
          <a:off x="34290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3" name="AutoShape 1">
          <a:extLst>
            <a:ext uri="{FF2B5EF4-FFF2-40B4-BE49-F238E27FC236}">
              <a16:creationId xmlns:a16="http://schemas.microsoft.com/office/drawing/2014/main" id="{29CF1923-D547-49E7-AB63-A44A755ECC5C}"/>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4" name="AutoShape 1">
          <a:extLst>
            <a:ext uri="{FF2B5EF4-FFF2-40B4-BE49-F238E27FC236}">
              <a16:creationId xmlns:a16="http://schemas.microsoft.com/office/drawing/2014/main" id="{A7EBEB12-EDE6-45EE-9A5E-F6E4EDC5DC91}"/>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5" name="AutoShape 1">
          <a:extLst>
            <a:ext uri="{FF2B5EF4-FFF2-40B4-BE49-F238E27FC236}">
              <a16:creationId xmlns:a16="http://schemas.microsoft.com/office/drawing/2014/main" id="{BD19BB69-460E-4C51-8F50-DCC38E27056F}"/>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6" name="AutoShape 1">
          <a:extLst>
            <a:ext uri="{FF2B5EF4-FFF2-40B4-BE49-F238E27FC236}">
              <a16:creationId xmlns:a16="http://schemas.microsoft.com/office/drawing/2014/main" id="{D6D46769-C97A-4CB5-8466-9B9041ED6E2C}"/>
            </a:ext>
          </a:extLst>
        </xdr:cNvPr>
        <xdr:cNvSpPr>
          <a:spLocks noChangeAspect="1" noChangeArrowheads="1"/>
        </xdr:cNvSpPr>
      </xdr:nvSpPr>
      <xdr:spPr bwMode="auto">
        <a:xfrm>
          <a:off x="4038600" y="15630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7" name="AutoShape 1">
          <a:extLst>
            <a:ext uri="{FF2B5EF4-FFF2-40B4-BE49-F238E27FC236}">
              <a16:creationId xmlns:a16="http://schemas.microsoft.com/office/drawing/2014/main" id="{D402CDB6-1667-4C63-A350-A2731357661E}"/>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8" name="AutoShape 1">
          <a:extLst>
            <a:ext uri="{FF2B5EF4-FFF2-40B4-BE49-F238E27FC236}">
              <a16:creationId xmlns:a16="http://schemas.microsoft.com/office/drawing/2014/main" id="{840520B7-513E-4D3F-BA0D-99F8D0D516FD}"/>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19" name="AutoShape 1">
          <a:extLst>
            <a:ext uri="{FF2B5EF4-FFF2-40B4-BE49-F238E27FC236}">
              <a16:creationId xmlns:a16="http://schemas.microsoft.com/office/drawing/2014/main" id="{26FD29FA-D5E0-4EB8-BD82-8F5144E6C807}"/>
            </a:ext>
          </a:extLst>
        </xdr:cNvPr>
        <xdr:cNvSpPr>
          <a:spLocks noChangeAspect="1" noChangeArrowheads="1"/>
        </xdr:cNvSpPr>
      </xdr:nvSpPr>
      <xdr:spPr bwMode="auto">
        <a:xfrm>
          <a:off x="4038600" y="158210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20" name="AutoShape 1">
          <a:extLst>
            <a:ext uri="{FF2B5EF4-FFF2-40B4-BE49-F238E27FC236}">
              <a16:creationId xmlns:a16="http://schemas.microsoft.com/office/drawing/2014/main" id="{60890CB4-8C29-406A-83DD-A1F75D44825C}"/>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21" name="AutoShape 1">
          <a:extLst>
            <a:ext uri="{FF2B5EF4-FFF2-40B4-BE49-F238E27FC236}">
              <a16:creationId xmlns:a16="http://schemas.microsoft.com/office/drawing/2014/main" id="{EDFA3968-25B7-4009-98E6-4904991C3F7C}"/>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22" name="AutoShape 1">
          <a:extLst>
            <a:ext uri="{FF2B5EF4-FFF2-40B4-BE49-F238E27FC236}">
              <a16:creationId xmlns:a16="http://schemas.microsoft.com/office/drawing/2014/main" id="{EB105819-D697-4345-B5BD-169A9AB9376C}"/>
            </a:ext>
          </a:extLst>
        </xdr:cNvPr>
        <xdr:cNvSpPr>
          <a:spLocks noChangeAspect="1" noChangeArrowheads="1"/>
        </xdr:cNvSpPr>
      </xdr:nvSpPr>
      <xdr:spPr bwMode="auto">
        <a:xfrm>
          <a:off x="4038600" y="16011525"/>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3" name="AutoShape 1">
          <a:extLst>
            <a:ext uri="{FF2B5EF4-FFF2-40B4-BE49-F238E27FC236}">
              <a16:creationId xmlns:a16="http://schemas.microsoft.com/office/drawing/2014/main" id="{D1AA5095-DA1C-4CA8-A079-BCF34254B657}"/>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4" name="AutoShape 1">
          <a:extLst>
            <a:ext uri="{FF2B5EF4-FFF2-40B4-BE49-F238E27FC236}">
              <a16:creationId xmlns:a16="http://schemas.microsoft.com/office/drawing/2014/main" id="{A36B0096-801B-4F69-95A7-FB3DDAA445FD}"/>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5" name="AutoShape 1">
          <a:extLst>
            <a:ext uri="{FF2B5EF4-FFF2-40B4-BE49-F238E27FC236}">
              <a16:creationId xmlns:a16="http://schemas.microsoft.com/office/drawing/2014/main" id="{751D67F9-37E2-437C-9CC2-3EB8FC22A9B6}"/>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6" name="AutoShape 1">
          <a:extLst>
            <a:ext uri="{FF2B5EF4-FFF2-40B4-BE49-F238E27FC236}">
              <a16:creationId xmlns:a16="http://schemas.microsoft.com/office/drawing/2014/main" id="{FE33CB07-9814-491F-A1A1-E05FE1C88787}"/>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7" name="AutoShape 1">
          <a:extLst>
            <a:ext uri="{FF2B5EF4-FFF2-40B4-BE49-F238E27FC236}">
              <a16:creationId xmlns:a16="http://schemas.microsoft.com/office/drawing/2014/main" id="{C20EA7F4-3A7E-47EE-A5C8-C67507797235}"/>
            </a:ext>
          </a:extLst>
        </xdr:cNvPr>
        <xdr:cNvSpPr>
          <a:spLocks noChangeAspect="1" noChangeArrowheads="1"/>
        </xdr:cNvSpPr>
      </xdr:nvSpPr>
      <xdr:spPr bwMode="auto">
        <a:xfrm>
          <a:off x="4022912"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8" name="AutoShape 1">
          <a:extLst>
            <a:ext uri="{FF2B5EF4-FFF2-40B4-BE49-F238E27FC236}">
              <a16:creationId xmlns:a16="http://schemas.microsoft.com/office/drawing/2014/main" id="{84FEDDA1-31AE-4238-9737-044A375B91AB}"/>
            </a:ext>
          </a:extLst>
        </xdr:cNvPr>
        <xdr:cNvSpPr>
          <a:spLocks noChangeAspect="1" noChangeArrowheads="1"/>
        </xdr:cNvSpPr>
      </xdr:nvSpPr>
      <xdr:spPr bwMode="auto">
        <a:xfrm>
          <a:off x="4022912"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29" name="AutoShape 1">
          <a:extLst>
            <a:ext uri="{FF2B5EF4-FFF2-40B4-BE49-F238E27FC236}">
              <a16:creationId xmlns:a16="http://schemas.microsoft.com/office/drawing/2014/main" id="{59B72916-7798-44CF-9993-06798A7A6D93}"/>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30" name="AutoShape 1">
          <a:extLst>
            <a:ext uri="{FF2B5EF4-FFF2-40B4-BE49-F238E27FC236}">
              <a16:creationId xmlns:a16="http://schemas.microsoft.com/office/drawing/2014/main" id="{3B36310C-2F87-4921-AAFB-C1873240EE0D}"/>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31" name="AutoShape 1">
          <a:extLst>
            <a:ext uri="{FF2B5EF4-FFF2-40B4-BE49-F238E27FC236}">
              <a16:creationId xmlns:a16="http://schemas.microsoft.com/office/drawing/2014/main" id="{EFBA15F1-F0D8-4F13-91A4-04963E53C913}"/>
            </a:ext>
          </a:extLst>
        </xdr:cNvPr>
        <xdr:cNvSpPr>
          <a:spLocks noChangeAspect="1" noChangeArrowheads="1"/>
        </xdr:cNvSpPr>
      </xdr:nvSpPr>
      <xdr:spPr bwMode="auto">
        <a:xfrm>
          <a:off x="4022912" y="156434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734" name="AutoShape 1">
          <a:extLst>
            <a:ext uri="{FF2B5EF4-FFF2-40B4-BE49-F238E27FC236}">
              <a16:creationId xmlns:a16="http://schemas.microsoft.com/office/drawing/2014/main" id="{1B5603D2-DC4D-495F-A534-42E8CA94C7DB}"/>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735" name="AutoShape 1">
          <a:extLst>
            <a:ext uri="{FF2B5EF4-FFF2-40B4-BE49-F238E27FC236}">
              <a16:creationId xmlns:a16="http://schemas.microsoft.com/office/drawing/2014/main" id="{2A607C38-6B2C-4806-9FD4-313D1FD875ED}"/>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067"/>
    <xdr:sp macro="" textlink="">
      <xdr:nvSpPr>
        <xdr:cNvPr id="736" name="AutoShape 1">
          <a:extLst>
            <a:ext uri="{FF2B5EF4-FFF2-40B4-BE49-F238E27FC236}">
              <a16:creationId xmlns:a16="http://schemas.microsoft.com/office/drawing/2014/main" id="{A4277602-52AB-4277-B433-56848E232BC9}"/>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37" name="AutoShape 1">
          <a:extLst>
            <a:ext uri="{FF2B5EF4-FFF2-40B4-BE49-F238E27FC236}">
              <a16:creationId xmlns:a16="http://schemas.microsoft.com/office/drawing/2014/main" id="{0BA9FF49-F070-4583-81E0-9F82CCBF515F}"/>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38" name="AutoShape 1">
          <a:extLst>
            <a:ext uri="{FF2B5EF4-FFF2-40B4-BE49-F238E27FC236}">
              <a16:creationId xmlns:a16="http://schemas.microsoft.com/office/drawing/2014/main" id="{C701A227-0219-467C-B9FC-14D781BAA2BE}"/>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04067"/>
    <xdr:sp macro="" textlink="">
      <xdr:nvSpPr>
        <xdr:cNvPr id="739" name="AutoShape 1">
          <a:extLst>
            <a:ext uri="{FF2B5EF4-FFF2-40B4-BE49-F238E27FC236}">
              <a16:creationId xmlns:a16="http://schemas.microsoft.com/office/drawing/2014/main" id="{9602C601-1101-4B14-AB66-FF19F7BC034B}"/>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40" name="AutoShape 1">
          <a:extLst>
            <a:ext uri="{FF2B5EF4-FFF2-40B4-BE49-F238E27FC236}">
              <a16:creationId xmlns:a16="http://schemas.microsoft.com/office/drawing/2014/main" id="{5BC71317-2EF1-43B5-8221-7ECFB0835580}"/>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41" name="AutoShape 1">
          <a:extLst>
            <a:ext uri="{FF2B5EF4-FFF2-40B4-BE49-F238E27FC236}">
              <a16:creationId xmlns:a16="http://schemas.microsoft.com/office/drawing/2014/main" id="{3825CF06-DDC7-46B6-83B4-725FD9151354}"/>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4067"/>
    <xdr:sp macro="" textlink="">
      <xdr:nvSpPr>
        <xdr:cNvPr id="742" name="AutoShape 1">
          <a:extLst>
            <a:ext uri="{FF2B5EF4-FFF2-40B4-BE49-F238E27FC236}">
              <a16:creationId xmlns:a16="http://schemas.microsoft.com/office/drawing/2014/main" id="{CB6FD3ED-3F12-4579-BE7B-5D16AAAADC63}"/>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43" name="AutoShape 1">
          <a:extLst>
            <a:ext uri="{FF2B5EF4-FFF2-40B4-BE49-F238E27FC236}">
              <a16:creationId xmlns:a16="http://schemas.microsoft.com/office/drawing/2014/main" id="{7EAF53F0-4A84-411A-A471-904B039B1A18}"/>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88</xdr:row>
      <xdr:rowOff>0</xdr:rowOff>
    </xdr:from>
    <xdr:ext cx="304800" cy="304067"/>
    <xdr:sp macro="" textlink="">
      <xdr:nvSpPr>
        <xdr:cNvPr id="744" name="AutoShape 1">
          <a:extLst>
            <a:ext uri="{FF2B5EF4-FFF2-40B4-BE49-F238E27FC236}">
              <a16:creationId xmlns:a16="http://schemas.microsoft.com/office/drawing/2014/main" id="{8C1E98E6-7202-4042-98E1-5C2E36F9B6B5}"/>
            </a:ext>
          </a:extLst>
        </xdr:cNvPr>
        <xdr:cNvSpPr>
          <a:spLocks noChangeAspect="1" noChangeArrowheads="1"/>
        </xdr:cNvSpPr>
      </xdr:nvSpPr>
      <xdr:spPr bwMode="auto">
        <a:xfrm>
          <a:off x="1602441" y="15833912"/>
          <a:ext cx="304800" cy="3040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438978</xdr:colOff>
      <xdr:row>14</xdr:row>
      <xdr:rowOff>8283</xdr:rowOff>
    </xdr:from>
    <xdr:to>
      <xdr:col>35</xdr:col>
      <xdr:colOff>289764</xdr:colOff>
      <xdr:row>52</xdr:row>
      <xdr:rowOff>44589</xdr:rowOff>
    </xdr:to>
    <xdr:graphicFrame macro="">
      <xdr:nvGraphicFramePr>
        <xdr:cNvPr id="145" name="Chart 144">
          <a:extLst>
            <a:ext uri="{FF2B5EF4-FFF2-40B4-BE49-F238E27FC236}">
              <a16:creationId xmlns:a16="http://schemas.microsoft.com/office/drawing/2014/main" id="{D878F5A6-DDFB-490B-B01C-BC6230273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0.75573</cdr:x>
      <cdr:y>0.9394</cdr:y>
    </cdr:from>
    <cdr:to>
      <cdr:x>1</cdr:x>
      <cdr:y>0.99776</cdr:y>
    </cdr:to>
    <cdr:sp macro="" textlink="">
      <cdr:nvSpPr>
        <cdr:cNvPr id="2" name="TextBox 162">
          <a:extLst xmlns:a="http://schemas.openxmlformats.org/drawingml/2006/main">
            <a:ext uri="{FF2B5EF4-FFF2-40B4-BE49-F238E27FC236}">
              <a16:creationId xmlns:a16="http://schemas.microsoft.com/office/drawing/2014/main" id="{5F6C2933-D8C2-59C6-8950-18B175274D19}"/>
            </a:ext>
          </a:extLst>
        </cdr:cNvPr>
        <cdr:cNvSpPr txBox="1"/>
      </cdr:nvSpPr>
      <cdr:spPr>
        <a:xfrm xmlns:a="http://schemas.openxmlformats.org/drawingml/2006/main">
          <a:off x="6137820" y="3989042"/>
          <a:ext cx="1983841" cy="24778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pt-BR" sz="1050">
              <a:solidFill>
                <a:schemeClr val="tx1">
                  <a:lumMod val="65000"/>
                  <a:lumOff val="35000"/>
                </a:schemeClr>
              </a:solidFill>
            </a:rPr>
            <a:t>* Updated until</a:t>
          </a:r>
          <a:r>
            <a:rPr lang="pt-BR" sz="1050" baseline="0">
              <a:solidFill>
                <a:schemeClr val="tx1">
                  <a:lumMod val="65000"/>
                  <a:lumOff val="35000"/>
                </a:schemeClr>
              </a:solidFill>
            </a:rPr>
            <a:t> previous month</a:t>
          </a:r>
          <a:endParaRPr lang="pt-BR" sz="1050">
            <a:solidFill>
              <a:schemeClr val="tx1">
                <a:lumMod val="65000"/>
                <a:lumOff val="35000"/>
              </a:schemeClr>
            </a:solidFill>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https://en.wikipedia.org/wiki/Embraer_EMB_120_Brasilia" TargetMode="External"/><Relationship Id="rId1" Type="http://schemas.openxmlformats.org/officeDocument/2006/relationships/hyperlink" Target="https://en.wikipedia.org/wiki/Embraer_EMB_110_Bandeiran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4E1C-36CB-435D-922B-DC991FBF6888}">
  <sheetPr codeName="Sheet1"/>
  <dimension ref="A1:AH285"/>
  <sheetViews>
    <sheetView topLeftCell="J88" zoomScaleNormal="100" workbookViewId="0">
      <selection activeCell="N103" sqref="N103"/>
    </sheetView>
  </sheetViews>
  <sheetFormatPr defaultRowHeight="13.2" x14ac:dyDescent="0.25"/>
  <cols>
    <col min="2" max="2" width="15" bestFit="1" customWidth="1"/>
    <col min="3" max="3" width="18.109375" style="20" bestFit="1" customWidth="1"/>
    <col min="4" max="6" width="8.6640625" style="20"/>
    <col min="16" max="16" width="14.88671875" customWidth="1"/>
    <col min="17" max="17" width="18.109375" customWidth="1"/>
    <col min="18" max="18" width="10.44140625" bestFit="1" customWidth="1"/>
    <col min="19" max="19" width="10.5546875" customWidth="1"/>
    <col min="20" max="20" width="11.88671875" customWidth="1"/>
    <col min="21" max="21" width="10.44140625" bestFit="1" customWidth="1"/>
    <col min="24" max="24" width="13.5546875" bestFit="1" customWidth="1"/>
  </cols>
  <sheetData>
    <row r="1" spans="1:34" x14ac:dyDescent="0.25">
      <c r="A1" s="282"/>
      <c r="B1" s="282"/>
      <c r="C1" s="292" t="s">
        <v>292</v>
      </c>
      <c r="D1" s="292"/>
      <c r="E1" s="292"/>
      <c r="F1" s="29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row>
    <row r="2" spans="1:34" ht="15.6" x14ac:dyDescent="0.25">
      <c r="A2" s="282"/>
      <c r="B2" s="292" t="s">
        <v>293</v>
      </c>
      <c r="C2" s="423">
        <v>44927</v>
      </c>
      <c r="D2" s="423">
        <v>44958</v>
      </c>
      <c r="E2" s="423">
        <v>44986</v>
      </c>
      <c r="F2" s="423">
        <v>45017</v>
      </c>
      <c r="G2" s="423">
        <v>45047</v>
      </c>
      <c r="H2" s="423">
        <v>45078</v>
      </c>
      <c r="I2" s="423">
        <v>45108</v>
      </c>
      <c r="J2" s="423">
        <v>45139</v>
      </c>
      <c r="K2" s="423">
        <v>45170</v>
      </c>
      <c r="L2" s="423">
        <v>45200</v>
      </c>
      <c r="M2" s="423">
        <v>45231</v>
      </c>
      <c r="N2" s="423">
        <v>45261</v>
      </c>
      <c r="O2" s="423"/>
      <c r="P2" s="423"/>
      <c r="Q2" s="292" t="s">
        <v>293</v>
      </c>
      <c r="R2" s="424" t="s">
        <v>369</v>
      </c>
      <c r="S2" s="424" t="s">
        <v>370</v>
      </c>
      <c r="T2" s="424" t="s">
        <v>371</v>
      </c>
      <c r="U2" s="424" t="s">
        <v>372</v>
      </c>
      <c r="V2" s="282"/>
      <c r="W2" s="282"/>
      <c r="X2" s="292" t="s">
        <v>293</v>
      </c>
      <c r="Y2" s="292">
        <v>2014</v>
      </c>
      <c r="Z2" s="292">
        <v>2015</v>
      </c>
      <c r="AA2" s="292">
        <v>2016</v>
      </c>
      <c r="AB2" s="292">
        <v>2017</v>
      </c>
      <c r="AC2" s="292">
        <v>2018</v>
      </c>
      <c r="AD2" s="292">
        <v>2019</v>
      </c>
      <c r="AE2" s="292">
        <v>2020</v>
      </c>
      <c r="AF2" s="292">
        <v>2021</v>
      </c>
      <c r="AG2" s="292">
        <v>2022</v>
      </c>
      <c r="AH2" s="416" t="s">
        <v>443</v>
      </c>
    </row>
    <row r="3" spans="1:34" ht="13.8" x14ac:dyDescent="0.25">
      <c r="A3" s="282"/>
      <c r="B3" s="425" t="s">
        <v>294</v>
      </c>
      <c r="C3" s="292"/>
      <c r="D3" s="292"/>
      <c r="E3" s="292"/>
      <c r="F3" s="292"/>
      <c r="G3" s="292"/>
      <c r="H3" s="292"/>
      <c r="I3" s="292"/>
      <c r="J3" s="292"/>
      <c r="K3" s="292"/>
      <c r="L3" s="292"/>
      <c r="M3" s="292"/>
      <c r="N3" s="292"/>
      <c r="O3" s="282"/>
      <c r="P3" s="282"/>
      <c r="Q3" s="425" t="s">
        <v>294</v>
      </c>
      <c r="R3" s="292"/>
      <c r="S3" s="282"/>
      <c r="T3" s="282"/>
      <c r="U3" s="282"/>
      <c r="V3" s="282"/>
      <c r="W3" s="282"/>
      <c r="X3" s="425" t="s">
        <v>294</v>
      </c>
      <c r="Y3" s="426">
        <v>5</v>
      </c>
      <c r="Z3" s="426">
        <v>3</v>
      </c>
      <c r="AA3" s="426">
        <v>3</v>
      </c>
      <c r="AB3" s="426">
        <v>1</v>
      </c>
      <c r="AC3" s="292"/>
      <c r="AD3" s="292"/>
      <c r="AE3" s="292"/>
      <c r="AF3" s="292"/>
      <c r="AG3" s="292"/>
      <c r="AH3" s="292"/>
    </row>
    <row r="4" spans="1:34" ht="13.8" x14ac:dyDescent="0.25">
      <c r="A4" s="282"/>
      <c r="B4" s="425" t="s">
        <v>295</v>
      </c>
      <c r="C4" s="292">
        <v>89</v>
      </c>
      <c r="D4" s="292">
        <v>88</v>
      </c>
      <c r="E4" s="292">
        <v>85</v>
      </c>
      <c r="F4" s="292">
        <v>84</v>
      </c>
      <c r="G4" s="292">
        <v>88</v>
      </c>
      <c r="H4" s="292">
        <v>82</v>
      </c>
      <c r="I4" s="292">
        <v>82</v>
      </c>
      <c r="J4" s="292">
        <v>81</v>
      </c>
      <c r="K4" s="292">
        <v>82</v>
      </c>
      <c r="L4" s="292">
        <f>K4-2+4+19</f>
        <v>103</v>
      </c>
      <c r="M4" s="292">
        <v>101</v>
      </c>
      <c r="N4" s="292">
        <v>100</v>
      </c>
      <c r="O4" s="282"/>
      <c r="P4" s="282"/>
      <c r="Q4" s="425" t="s">
        <v>295</v>
      </c>
      <c r="R4" s="292">
        <v>85</v>
      </c>
      <c r="S4" s="292">
        <v>82</v>
      </c>
      <c r="T4" s="282">
        <v>82</v>
      </c>
      <c r="U4" s="282">
        <f>IF(N4="","",N4)</f>
        <v>100</v>
      </c>
      <c r="V4" s="282"/>
      <c r="W4" s="282"/>
      <c r="X4" s="425" t="s">
        <v>295</v>
      </c>
      <c r="Y4" s="426">
        <v>172</v>
      </c>
      <c r="Z4" s="426">
        <v>169</v>
      </c>
      <c r="AA4" s="426">
        <v>104</v>
      </c>
      <c r="AB4" s="426">
        <v>103</v>
      </c>
      <c r="AC4" s="282">
        <v>103</v>
      </c>
      <c r="AD4" s="282">
        <v>181</v>
      </c>
      <c r="AE4" s="282">
        <v>132</v>
      </c>
      <c r="AF4" s="282">
        <v>147</v>
      </c>
      <c r="AG4" s="282">
        <v>90</v>
      </c>
      <c r="AH4" s="282">
        <v>103</v>
      </c>
    </row>
    <row r="5" spans="1:34" ht="13.8" x14ac:dyDescent="0.25">
      <c r="A5" s="282"/>
      <c r="B5" s="425" t="s">
        <v>296</v>
      </c>
      <c r="C5" s="292"/>
      <c r="D5" s="292"/>
      <c r="E5" s="292"/>
      <c r="F5" s="292"/>
      <c r="G5" s="292"/>
      <c r="H5" s="292"/>
      <c r="I5" s="292"/>
      <c r="J5" s="292"/>
      <c r="K5" s="292"/>
      <c r="L5" s="292"/>
      <c r="M5" s="292"/>
      <c r="N5" s="292"/>
      <c r="O5" s="282"/>
      <c r="P5" s="282"/>
      <c r="Q5" s="425" t="s">
        <v>296</v>
      </c>
      <c r="R5" s="292"/>
      <c r="S5" s="282"/>
      <c r="T5" s="282"/>
      <c r="U5" s="282"/>
      <c r="V5" s="282"/>
      <c r="W5" s="282"/>
      <c r="X5" s="425" t="s">
        <v>296</v>
      </c>
      <c r="Y5" s="426">
        <v>65</v>
      </c>
      <c r="Z5" s="426">
        <v>55</v>
      </c>
      <c r="AA5" s="426">
        <v>56</v>
      </c>
      <c r="AB5" s="426">
        <v>46</v>
      </c>
      <c r="AC5" s="292"/>
      <c r="AD5" s="282">
        <v>4</v>
      </c>
      <c r="AE5" s="282">
        <v>3</v>
      </c>
      <c r="AF5" s="282">
        <v>3</v>
      </c>
      <c r="AG5" s="292"/>
      <c r="AH5" s="292"/>
    </row>
    <row r="6" spans="1:34" ht="13.8" x14ac:dyDescent="0.25">
      <c r="A6" s="282"/>
      <c r="B6" s="425" t="s">
        <v>297</v>
      </c>
      <c r="C6" s="292"/>
      <c r="D6" s="292"/>
      <c r="E6" s="292"/>
      <c r="F6" s="292"/>
      <c r="G6" s="292"/>
      <c r="H6" s="292"/>
      <c r="I6" s="292"/>
      <c r="J6" s="292"/>
      <c r="K6" s="292"/>
      <c r="L6" s="292"/>
      <c r="M6" s="292"/>
      <c r="N6" s="292"/>
      <c r="O6" s="282"/>
      <c r="P6" s="282"/>
      <c r="Q6" s="425" t="s">
        <v>297</v>
      </c>
      <c r="R6" s="292"/>
      <c r="S6" s="282"/>
      <c r="T6" s="282"/>
      <c r="U6" s="282"/>
      <c r="V6" s="282"/>
      <c r="W6" s="282"/>
      <c r="X6" s="425" t="s">
        <v>297</v>
      </c>
      <c r="Y6" s="426">
        <v>7</v>
      </c>
      <c r="Z6" s="426">
        <v>18</v>
      </c>
      <c r="AA6" s="426">
        <v>12</v>
      </c>
      <c r="AB6" s="426">
        <v>5</v>
      </c>
      <c r="AC6" s="292"/>
      <c r="AD6" s="292"/>
      <c r="AE6" s="292"/>
      <c r="AF6" s="292"/>
      <c r="AG6" s="292"/>
      <c r="AH6" s="292"/>
    </row>
    <row r="7" spans="1:34" ht="13.8" x14ac:dyDescent="0.25">
      <c r="A7" s="282"/>
      <c r="B7" s="425" t="s">
        <v>230</v>
      </c>
      <c r="C7" s="292"/>
      <c r="D7" s="292"/>
      <c r="E7" s="292"/>
      <c r="F7" s="292"/>
      <c r="G7" s="292"/>
      <c r="H7" s="292"/>
      <c r="I7" s="292"/>
      <c r="J7" s="292"/>
      <c r="K7" s="292"/>
      <c r="L7" s="292"/>
      <c r="M7" s="292"/>
      <c r="N7" s="292"/>
      <c r="O7" s="282"/>
      <c r="P7" s="282"/>
      <c r="Q7" s="425" t="s">
        <v>230</v>
      </c>
      <c r="R7" s="292"/>
      <c r="S7" s="282"/>
      <c r="T7" s="282"/>
      <c r="U7" s="282"/>
      <c r="V7" s="282"/>
      <c r="W7" s="282"/>
      <c r="X7" s="425" t="s">
        <v>230</v>
      </c>
      <c r="Y7" s="426">
        <v>100</v>
      </c>
      <c r="Z7" s="426">
        <v>100</v>
      </c>
      <c r="AA7" s="426">
        <v>100</v>
      </c>
      <c r="AB7" s="426">
        <v>100</v>
      </c>
      <c r="AC7" s="292"/>
      <c r="AD7" s="292"/>
      <c r="AE7" s="292"/>
      <c r="AF7" s="292"/>
      <c r="AG7" s="292"/>
      <c r="AH7" s="292"/>
    </row>
    <row r="8" spans="1:34" ht="13.8" x14ac:dyDescent="0.25">
      <c r="A8" s="282"/>
      <c r="B8" s="425" t="s">
        <v>231</v>
      </c>
      <c r="C8" s="292">
        <v>7</v>
      </c>
      <c r="D8" s="292">
        <v>7</v>
      </c>
      <c r="E8" s="292">
        <v>7</v>
      </c>
      <c r="F8" s="292">
        <v>16</v>
      </c>
      <c r="G8" s="292">
        <v>16</v>
      </c>
      <c r="H8" s="292">
        <v>16</v>
      </c>
      <c r="I8" s="292">
        <v>16</v>
      </c>
      <c r="J8" s="292">
        <v>16</v>
      </c>
      <c r="K8" s="292">
        <v>16</v>
      </c>
      <c r="L8" s="292">
        <f>K8</f>
        <v>16</v>
      </c>
      <c r="M8" s="292">
        <v>16</v>
      </c>
      <c r="N8" s="292">
        <v>16</v>
      </c>
      <c r="O8" s="282"/>
      <c r="P8" s="282"/>
      <c r="Q8" s="425" t="s">
        <v>231</v>
      </c>
      <c r="R8" s="292">
        <v>7</v>
      </c>
      <c r="S8" s="292">
        <v>16</v>
      </c>
      <c r="T8" s="282">
        <v>16</v>
      </c>
      <c r="U8" s="282">
        <f t="shared" ref="U8:U9" si="0">IF(N8="","",N8)</f>
        <v>16</v>
      </c>
      <c r="V8" s="282"/>
      <c r="W8" s="282"/>
      <c r="X8" s="425" t="s">
        <v>231</v>
      </c>
      <c r="Y8" s="426">
        <v>60</v>
      </c>
      <c r="Z8" s="426">
        <v>77</v>
      </c>
      <c r="AA8" s="426">
        <v>85</v>
      </c>
      <c r="AB8" s="426">
        <v>74</v>
      </c>
      <c r="AC8" s="282">
        <v>16</v>
      </c>
      <c r="AD8" s="282">
        <v>16</v>
      </c>
      <c r="AE8" s="282">
        <v>7</v>
      </c>
      <c r="AF8" s="282">
        <v>5</v>
      </c>
      <c r="AG8" s="282">
        <v>7</v>
      </c>
      <c r="AH8" s="282">
        <v>16</v>
      </c>
    </row>
    <row r="9" spans="1:34" ht="13.8" x14ac:dyDescent="0.25">
      <c r="A9" s="282"/>
      <c r="B9" s="425" t="s">
        <v>233</v>
      </c>
      <c r="C9" s="292">
        <v>191</v>
      </c>
      <c r="D9" s="292">
        <v>190</v>
      </c>
      <c r="E9" s="292">
        <v>189</v>
      </c>
      <c r="F9" s="292">
        <v>179</v>
      </c>
      <c r="G9" s="292">
        <v>177</v>
      </c>
      <c r="H9" s="292">
        <v>173</v>
      </c>
      <c r="I9" s="292">
        <v>178</v>
      </c>
      <c r="J9" s="292">
        <v>173</v>
      </c>
      <c r="K9" s="292">
        <v>174</v>
      </c>
      <c r="L9" s="292">
        <f>172</f>
        <v>172</v>
      </c>
      <c r="M9" s="292">
        <v>193</v>
      </c>
      <c r="N9" s="292">
        <v>182</v>
      </c>
      <c r="O9" s="282"/>
      <c r="P9" s="282"/>
      <c r="Q9" s="425" t="s">
        <v>233</v>
      </c>
      <c r="R9" s="292">
        <v>189</v>
      </c>
      <c r="S9" s="292">
        <v>173</v>
      </c>
      <c r="T9" s="282">
        <v>174</v>
      </c>
      <c r="U9" s="282">
        <f t="shared" si="0"/>
        <v>182</v>
      </c>
      <c r="V9" s="282"/>
      <c r="W9" s="282"/>
      <c r="X9" s="425" t="s">
        <v>233</v>
      </c>
      <c r="Y9" s="426">
        <v>50</v>
      </c>
      <c r="Z9" s="426">
        <v>90</v>
      </c>
      <c r="AA9" s="426">
        <v>90</v>
      </c>
      <c r="AB9" s="426">
        <v>106</v>
      </c>
      <c r="AC9" s="282">
        <v>172</v>
      </c>
      <c r="AD9" s="282">
        <v>137</v>
      </c>
      <c r="AE9" s="282">
        <v>139</v>
      </c>
      <c r="AF9" s="282">
        <v>170</v>
      </c>
      <c r="AG9" s="282">
        <v>194</v>
      </c>
      <c r="AH9" s="282">
        <v>172</v>
      </c>
    </row>
    <row r="10" spans="1:34" ht="13.8" x14ac:dyDescent="0.25">
      <c r="A10" s="282"/>
      <c r="B10" s="425" t="s">
        <v>298</v>
      </c>
      <c r="C10" s="292">
        <f t="shared" ref="C10:N10" si="1">SUM(C3:C9)</f>
        <v>287</v>
      </c>
      <c r="D10" s="292">
        <f t="shared" si="1"/>
        <v>285</v>
      </c>
      <c r="E10" s="292">
        <f t="shared" si="1"/>
        <v>281</v>
      </c>
      <c r="F10" s="292">
        <f t="shared" si="1"/>
        <v>279</v>
      </c>
      <c r="G10" s="292">
        <f t="shared" si="1"/>
        <v>281</v>
      </c>
      <c r="H10" s="292">
        <f t="shared" si="1"/>
        <v>271</v>
      </c>
      <c r="I10" s="292">
        <f t="shared" si="1"/>
        <v>276</v>
      </c>
      <c r="J10" s="292">
        <f t="shared" si="1"/>
        <v>270</v>
      </c>
      <c r="K10" s="292">
        <f t="shared" si="1"/>
        <v>272</v>
      </c>
      <c r="L10" s="292">
        <f t="shared" si="1"/>
        <v>291</v>
      </c>
      <c r="M10" s="292">
        <f t="shared" si="1"/>
        <v>310</v>
      </c>
      <c r="N10" s="292">
        <f t="shared" si="1"/>
        <v>298</v>
      </c>
      <c r="O10" s="282"/>
      <c r="P10" s="292"/>
      <c r="Q10" s="425" t="s">
        <v>298</v>
      </c>
      <c r="R10" s="282">
        <f>IF(SUM(R3:R9)=0,NA(),SUM(R3:R9))</f>
        <v>281</v>
      </c>
      <c r="S10" s="282">
        <f>IF(SUM(S3:S9)=0,NA(),SUM(S3:S9))</f>
        <v>271</v>
      </c>
      <c r="T10" s="282">
        <f>IF(SUM(T3:T9)=0,NA(),SUM(T3:T9))</f>
        <v>272</v>
      </c>
      <c r="U10" s="282">
        <f>IF(SUM(U3:U9)=0,NA(),SUM(U3:U9))</f>
        <v>298</v>
      </c>
      <c r="V10" s="282"/>
      <c r="W10" s="282"/>
      <c r="X10" s="425" t="s">
        <v>298</v>
      </c>
      <c r="Y10" s="292">
        <f>IF(SUM(Y3:Y9)=0,NA(),SUM(Y3:Y9))</f>
        <v>459</v>
      </c>
      <c r="Z10" s="292">
        <f t="shared" ref="Z10:AC10" si="2">IF(SUM(Z3:Z9)=0,NA(),SUM(Z3:Z9))</f>
        <v>512</v>
      </c>
      <c r="AA10" s="292">
        <f t="shared" si="2"/>
        <v>450</v>
      </c>
      <c r="AB10" s="292">
        <f t="shared" si="2"/>
        <v>435</v>
      </c>
      <c r="AC10" s="292">
        <f t="shared" si="2"/>
        <v>291</v>
      </c>
      <c r="AD10" s="292">
        <f>IF(SUM(AD3:AD9)=0,NA(),SUM(AD3:AD9))</f>
        <v>338</v>
      </c>
      <c r="AE10" s="292">
        <f t="shared" ref="AE10:AH10" si="3">IF(SUM(AE3:AE9)=0,NA(),SUM(AE3:AE9))</f>
        <v>281</v>
      </c>
      <c r="AF10" s="292">
        <f t="shared" si="3"/>
        <v>325</v>
      </c>
      <c r="AG10" s="292">
        <f t="shared" si="3"/>
        <v>291</v>
      </c>
      <c r="AH10" s="292">
        <f t="shared" si="3"/>
        <v>291</v>
      </c>
    </row>
    <row r="11" spans="1:34" x14ac:dyDescent="0.25">
      <c r="A11" s="282"/>
      <c r="B11" s="282"/>
      <c r="C11" s="292"/>
      <c r="D11" s="292"/>
      <c r="E11" s="292"/>
      <c r="F11" s="29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row>
    <row r="12" spans="1:34" x14ac:dyDescent="0.25">
      <c r="A12" s="282"/>
      <c r="B12" s="282"/>
      <c r="C12" s="292"/>
      <c r="D12" s="292"/>
      <c r="E12" s="292"/>
      <c r="F12" s="29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row>
    <row r="13" spans="1:34" x14ac:dyDescent="0.25">
      <c r="A13" s="282"/>
      <c r="B13" s="282"/>
      <c r="C13" s="292"/>
      <c r="D13" s="292"/>
      <c r="E13" s="292"/>
      <c r="F13" s="29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row>
    <row r="14" spans="1:34" x14ac:dyDescent="0.25">
      <c r="A14" s="282"/>
      <c r="B14" s="282"/>
      <c r="C14" s="292"/>
      <c r="D14" s="292"/>
      <c r="E14" s="292"/>
      <c r="F14" s="29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row>
    <row r="15" spans="1:34" x14ac:dyDescent="0.25">
      <c r="A15" s="282"/>
      <c r="B15" s="282"/>
      <c r="C15" s="292"/>
      <c r="D15" s="292"/>
      <c r="E15" s="292"/>
      <c r="F15" s="29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row>
    <row r="16" spans="1:34" x14ac:dyDescent="0.25">
      <c r="A16" s="282"/>
      <c r="B16" s="282"/>
      <c r="C16" s="292"/>
      <c r="D16" s="292"/>
      <c r="E16" s="292"/>
      <c r="F16" s="29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row>
    <row r="17" spans="1:34" x14ac:dyDescent="0.25">
      <c r="A17" s="282"/>
      <c r="B17" s="282"/>
      <c r="C17" s="292"/>
      <c r="D17" s="292"/>
      <c r="E17" s="292"/>
      <c r="F17" s="29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row>
    <row r="18" spans="1:34" x14ac:dyDescent="0.25">
      <c r="A18" s="282"/>
      <c r="B18" s="282"/>
      <c r="C18" s="292"/>
      <c r="D18" s="292"/>
      <c r="E18" s="292"/>
      <c r="F18" s="29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row>
    <row r="19" spans="1:34" x14ac:dyDescent="0.25">
      <c r="A19" s="282"/>
      <c r="B19" s="282"/>
      <c r="C19" s="292"/>
      <c r="D19" s="292"/>
      <c r="E19" s="292"/>
      <c r="F19" s="29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row>
    <row r="20" spans="1:34" x14ac:dyDescent="0.25">
      <c r="A20" s="282"/>
      <c r="B20" s="282"/>
      <c r="C20" s="292"/>
      <c r="D20" s="292"/>
      <c r="E20" s="292"/>
      <c r="F20" s="292"/>
      <c r="G20" s="282"/>
      <c r="H20" s="282"/>
      <c r="I20" s="282"/>
      <c r="J20" s="282"/>
      <c r="K20" s="282"/>
      <c r="L20" s="282"/>
      <c r="M20" s="282"/>
      <c r="N20" s="282"/>
      <c r="O20" s="282"/>
      <c r="P20" s="427"/>
      <c r="Q20" s="282"/>
      <c r="R20" s="282"/>
      <c r="S20" s="282"/>
      <c r="T20" s="282"/>
      <c r="U20" s="282"/>
      <c r="V20" s="282"/>
      <c r="W20" s="282"/>
      <c r="X20" s="282"/>
      <c r="Y20" s="282"/>
      <c r="Z20" s="282"/>
      <c r="AA20" s="282"/>
      <c r="AB20" s="282"/>
      <c r="AC20" s="282"/>
      <c r="AD20" s="282"/>
      <c r="AE20" s="282"/>
      <c r="AF20" s="282"/>
      <c r="AG20" s="282"/>
      <c r="AH20" s="282"/>
    </row>
    <row r="21" spans="1:34" x14ac:dyDescent="0.25">
      <c r="A21" s="282"/>
      <c r="B21" s="282"/>
      <c r="C21" s="292"/>
      <c r="D21" s="292"/>
      <c r="E21" s="292"/>
      <c r="F21" s="292"/>
      <c r="G21" s="282"/>
      <c r="H21" s="282"/>
      <c r="I21" s="282"/>
      <c r="J21" s="282"/>
      <c r="K21" s="282"/>
      <c r="L21" s="282"/>
      <c r="M21" s="282"/>
      <c r="N21" s="282"/>
      <c r="O21" s="282"/>
      <c r="P21" s="427"/>
      <c r="Q21" s="282"/>
      <c r="R21" s="282"/>
      <c r="S21" s="282"/>
      <c r="T21" s="282"/>
      <c r="U21" s="282"/>
      <c r="V21" s="282"/>
      <c r="W21" s="282"/>
      <c r="X21" s="282"/>
      <c r="Y21" s="282"/>
      <c r="Z21" s="282"/>
      <c r="AA21" s="282"/>
      <c r="AB21" s="282"/>
      <c r="AC21" s="282"/>
      <c r="AD21" s="282"/>
      <c r="AE21" s="282"/>
      <c r="AF21" s="282"/>
      <c r="AG21" s="282"/>
      <c r="AH21" s="282"/>
    </row>
    <row r="22" spans="1:34" x14ac:dyDescent="0.25">
      <c r="A22" s="282"/>
      <c r="B22" s="282"/>
      <c r="C22" s="292"/>
      <c r="D22" s="292"/>
      <c r="E22" s="292"/>
      <c r="F22" s="292"/>
      <c r="G22" s="282"/>
      <c r="H22" s="282"/>
      <c r="I22" s="282"/>
      <c r="J22" s="282"/>
      <c r="K22" s="282"/>
      <c r="L22" s="282"/>
      <c r="M22" s="282"/>
      <c r="N22" s="282"/>
      <c r="O22" s="282"/>
      <c r="P22" s="427"/>
      <c r="Q22" s="282"/>
      <c r="R22" s="282"/>
      <c r="S22" s="282"/>
      <c r="T22" s="282"/>
      <c r="U22" s="282"/>
      <c r="V22" s="282"/>
      <c r="W22" s="282"/>
      <c r="X22" s="282"/>
      <c r="Y22" s="282"/>
      <c r="Z22" s="282"/>
      <c r="AA22" s="282"/>
      <c r="AB22" s="282"/>
      <c r="AC22" s="282"/>
      <c r="AD22" s="282"/>
      <c r="AE22" s="282"/>
      <c r="AF22" s="282"/>
      <c r="AG22" s="282"/>
      <c r="AH22" s="282"/>
    </row>
    <row r="23" spans="1:34" x14ac:dyDescent="0.25">
      <c r="A23" s="282"/>
      <c r="B23" s="282"/>
      <c r="C23" s="292"/>
      <c r="D23" s="292"/>
      <c r="E23" s="292"/>
      <c r="F23" s="292"/>
      <c r="G23" s="282"/>
      <c r="H23" s="282"/>
      <c r="I23" s="282"/>
      <c r="J23" s="282"/>
      <c r="K23" s="282"/>
      <c r="L23" s="282"/>
      <c r="M23" s="282"/>
      <c r="N23" s="282"/>
      <c r="O23" s="282"/>
      <c r="P23" s="427"/>
      <c r="Q23" s="282"/>
      <c r="R23" s="282"/>
      <c r="S23" s="282"/>
      <c r="T23" s="282"/>
      <c r="U23" s="282"/>
      <c r="V23" s="282"/>
      <c r="W23" s="282"/>
      <c r="X23" s="282"/>
      <c r="Y23" s="282"/>
      <c r="Z23" s="282"/>
      <c r="AA23" s="282"/>
      <c r="AB23" s="282"/>
      <c r="AC23" s="282"/>
      <c r="AD23" s="282"/>
      <c r="AE23" s="282"/>
      <c r="AF23" s="282"/>
      <c r="AG23" s="282"/>
      <c r="AH23" s="282"/>
    </row>
    <row r="24" spans="1:34" x14ac:dyDescent="0.25">
      <c r="A24" s="282"/>
      <c r="B24" s="282"/>
      <c r="C24" s="292"/>
      <c r="D24" s="292"/>
      <c r="E24" s="292"/>
      <c r="F24" s="29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row>
    <row r="25" spans="1:34" x14ac:dyDescent="0.25">
      <c r="A25" s="282"/>
      <c r="B25" s="282"/>
      <c r="C25" s="292"/>
      <c r="D25" s="292"/>
      <c r="E25" s="292"/>
      <c r="F25" s="29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row>
    <row r="26" spans="1:34" x14ac:dyDescent="0.25">
      <c r="A26" s="282"/>
      <c r="B26" s="282"/>
      <c r="C26" s="292"/>
      <c r="D26" s="292"/>
      <c r="E26" s="292"/>
      <c r="F26" s="29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row>
    <row r="27" spans="1:34" x14ac:dyDescent="0.25">
      <c r="A27" s="282"/>
      <c r="B27" s="282"/>
      <c r="C27" s="292"/>
      <c r="D27" s="292"/>
      <c r="E27" s="292"/>
      <c r="F27" s="29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row>
    <row r="28" spans="1:34" x14ac:dyDescent="0.25">
      <c r="A28" s="282"/>
      <c r="B28" s="282"/>
      <c r="C28" s="292"/>
      <c r="D28" s="292"/>
      <c r="E28" s="292"/>
      <c r="F28" s="29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row>
    <row r="29" spans="1:34" x14ac:dyDescent="0.25">
      <c r="A29" s="282"/>
      <c r="B29" s="282"/>
      <c r="C29" s="292"/>
      <c r="D29" s="292"/>
      <c r="E29" s="292"/>
      <c r="F29" s="29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row>
    <row r="30" spans="1:34" x14ac:dyDescent="0.25">
      <c r="A30" s="282"/>
      <c r="B30" s="282"/>
      <c r="C30" s="292"/>
      <c r="D30" s="292"/>
      <c r="E30" s="292"/>
      <c r="F30" s="29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row>
    <row r="31" spans="1:34" x14ac:dyDescent="0.25">
      <c r="A31" s="282"/>
      <c r="B31" s="282"/>
      <c r="C31" s="292"/>
      <c r="D31" s="292"/>
      <c r="E31" s="292"/>
      <c r="F31" s="29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row>
    <row r="32" spans="1:34" x14ac:dyDescent="0.25">
      <c r="A32" s="282"/>
      <c r="B32" s="282"/>
      <c r="C32" s="292"/>
      <c r="D32" s="292"/>
      <c r="E32" s="292"/>
      <c r="F32" s="29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row>
    <row r="33" spans="1:34" x14ac:dyDescent="0.25">
      <c r="A33" s="282"/>
      <c r="B33" s="282"/>
      <c r="C33" s="292"/>
      <c r="D33" s="292"/>
      <c r="E33" s="292"/>
      <c r="F33" s="29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4" x14ac:dyDescent="0.25">
      <c r="A34" s="282"/>
      <c r="B34" s="282"/>
      <c r="C34" s="292"/>
      <c r="D34" s="292"/>
      <c r="E34" s="292"/>
      <c r="F34" s="29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row>
    <row r="35" spans="1:34" x14ac:dyDescent="0.25">
      <c r="A35" s="282"/>
      <c r="B35" s="282"/>
      <c r="C35" s="292"/>
      <c r="D35" s="292"/>
      <c r="E35" s="292"/>
      <c r="F35" s="29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4" x14ac:dyDescent="0.25">
      <c r="A36" s="282"/>
      <c r="B36" s="282"/>
      <c r="C36" s="292"/>
      <c r="D36" s="292"/>
      <c r="E36" s="292"/>
      <c r="F36" s="29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row>
    <row r="37" spans="1:34" x14ac:dyDescent="0.25">
      <c r="A37" s="282"/>
      <c r="B37" s="282"/>
      <c r="C37" s="292"/>
      <c r="D37" s="292"/>
      <c r="E37" s="292"/>
      <c r="F37" s="29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row>
    <row r="38" spans="1:34" x14ac:dyDescent="0.25">
      <c r="A38" s="282"/>
      <c r="B38" s="282"/>
      <c r="C38" s="292"/>
      <c r="D38" s="292"/>
      <c r="E38" s="292"/>
      <c r="F38" s="29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row>
    <row r="39" spans="1:34" hidden="1" x14ac:dyDescent="0.25">
      <c r="A39" s="282"/>
      <c r="B39" s="282"/>
      <c r="C39" s="292"/>
      <c r="D39" s="292"/>
      <c r="E39" s="292"/>
      <c r="F39" s="29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row>
    <row r="40" spans="1:34" hidden="1" x14ac:dyDescent="0.25">
      <c r="A40" s="282"/>
      <c r="B40" s="282" t="s">
        <v>299</v>
      </c>
      <c r="C40" s="292"/>
      <c r="D40" s="292"/>
      <c r="E40" s="292"/>
      <c r="F40" s="292"/>
      <c r="G40" s="428" t="s">
        <v>300</v>
      </c>
      <c r="H40" s="282"/>
      <c r="I40" s="282"/>
      <c r="J40" s="282"/>
      <c r="K40" s="282"/>
      <c r="L40" s="282"/>
      <c r="M40" s="282"/>
      <c r="N40" s="282"/>
      <c r="O40" s="282"/>
      <c r="P40" s="282"/>
      <c r="Q40" s="282" t="s">
        <v>381</v>
      </c>
      <c r="R40" s="282"/>
      <c r="S40" s="282"/>
      <c r="T40" s="282"/>
      <c r="U40" s="282"/>
      <c r="V40" s="282"/>
      <c r="W40" s="282"/>
      <c r="X40" s="282"/>
      <c r="Y40" s="282"/>
      <c r="Z40" s="282"/>
      <c r="AA40" s="282"/>
      <c r="AB40" s="282"/>
      <c r="AC40" s="282"/>
      <c r="AD40" s="282"/>
      <c r="AE40" s="282"/>
      <c r="AF40" s="282"/>
      <c r="AG40" s="282"/>
      <c r="AH40" s="282"/>
    </row>
    <row r="41" spans="1:34" hidden="1" x14ac:dyDescent="0.25">
      <c r="A41" s="282"/>
      <c r="B41" s="416" t="s">
        <v>293</v>
      </c>
      <c r="C41" s="429">
        <v>44531</v>
      </c>
      <c r="D41" s="429">
        <v>44562</v>
      </c>
      <c r="E41" s="429">
        <v>44593</v>
      </c>
      <c r="F41" s="429">
        <v>44621</v>
      </c>
      <c r="G41" s="429">
        <v>44652</v>
      </c>
      <c r="H41" s="429">
        <v>44682</v>
      </c>
      <c r="I41" s="429">
        <v>44713</v>
      </c>
      <c r="J41" s="429">
        <v>44743</v>
      </c>
      <c r="K41" s="429">
        <v>44774</v>
      </c>
      <c r="L41" s="429">
        <v>44805</v>
      </c>
      <c r="M41" s="429">
        <v>44835</v>
      </c>
      <c r="N41" s="429">
        <v>44866</v>
      </c>
      <c r="O41" s="429"/>
      <c r="P41" s="429">
        <v>44896</v>
      </c>
      <c r="Q41" s="430">
        <f>'Total Jets'!E5</f>
        <v>45627</v>
      </c>
      <c r="R41" s="282"/>
      <c r="S41" s="282"/>
      <c r="T41" s="282"/>
      <c r="U41" s="282"/>
      <c r="V41" s="282"/>
      <c r="W41" s="282"/>
      <c r="X41" s="282"/>
      <c r="Y41" s="282"/>
      <c r="Z41" s="282"/>
      <c r="AA41" s="282"/>
      <c r="AB41" s="282"/>
      <c r="AC41" s="282"/>
      <c r="AD41" s="282"/>
      <c r="AE41" s="282"/>
      <c r="AF41" s="282"/>
      <c r="AG41" s="282"/>
      <c r="AH41" s="282"/>
    </row>
    <row r="42" spans="1:34" hidden="1" x14ac:dyDescent="0.25">
      <c r="A42" s="282"/>
      <c r="B42" s="431" t="s">
        <v>294</v>
      </c>
      <c r="C42" s="416">
        <v>191</v>
      </c>
      <c r="D42" s="416">
        <v>191</v>
      </c>
      <c r="E42" s="416">
        <v>191</v>
      </c>
      <c r="F42" s="416">
        <v>191</v>
      </c>
      <c r="G42" s="416">
        <v>191</v>
      </c>
      <c r="H42" s="424"/>
      <c r="I42" s="424"/>
      <c r="J42" s="424"/>
      <c r="K42" s="424"/>
      <c r="L42" s="424"/>
      <c r="M42" s="424"/>
      <c r="N42" s="424"/>
      <c r="O42" s="424"/>
      <c r="P42" s="424"/>
      <c r="Q42" s="282">
        <f>'Total Jets'!$G$15</f>
        <v>191</v>
      </c>
      <c r="R42" s="282"/>
      <c r="S42" s="282"/>
      <c r="T42" s="282"/>
      <c r="U42" s="282"/>
      <c r="V42" s="282"/>
      <c r="W42" s="282"/>
      <c r="X42" s="282"/>
      <c r="Y42" s="282"/>
      <c r="Z42" s="282"/>
      <c r="AA42" s="282"/>
      <c r="AB42" s="282"/>
      <c r="AC42" s="282"/>
      <c r="AD42" s="282"/>
      <c r="AE42" s="282"/>
      <c r="AF42" s="282"/>
      <c r="AG42" s="282"/>
      <c r="AH42" s="282"/>
    </row>
    <row r="43" spans="1:34" hidden="1" x14ac:dyDescent="0.25">
      <c r="A43" s="282"/>
      <c r="B43" s="431" t="s">
        <v>295</v>
      </c>
      <c r="C43" s="416">
        <v>693</v>
      </c>
      <c r="D43" s="416">
        <v>693</v>
      </c>
      <c r="E43" s="416">
        <v>694</v>
      </c>
      <c r="F43" s="416">
        <v>697</v>
      </c>
      <c r="G43" s="416">
        <v>698</v>
      </c>
      <c r="H43" s="424"/>
      <c r="I43" s="424"/>
      <c r="J43" s="424"/>
      <c r="K43" s="424"/>
      <c r="L43" s="424"/>
      <c r="M43" s="424"/>
      <c r="N43" s="424"/>
      <c r="O43" s="424"/>
      <c r="P43" s="424"/>
      <c r="Q43" s="282">
        <f>'Total Jets'!$G$16</f>
        <v>779</v>
      </c>
      <c r="R43" s="282"/>
      <c r="S43" s="282"/>
      <c r="T43" s="282"/>
      <c r="U43" s="282"/>
      <c r="V43" s="282"/>
      <c r="W43" s="282"/>
      <c r="X43" s="282"/>
      <c r="Y43" s="282"/>
      <c r="Z43" s="282"/>
      <c r="AA43" s="282"/>
      <c r="AB43" s="282"/>
      <c r="AC43" s="282"/>
      <c r="AD43" s="282"/>
      <c r="AE43" s="282"/>
      <c r="AF43" s="282"/>
      <c r="AG43" s="282"/>
      <c r="AH43" s="282"/>
    </row>
    <row r="44" spans="1:34" hidden="1" x14ac:dyDescent="0.25">
      <c r="A44" s="282"/>
      <c r="B44" s="431" t="s">
        <v>296</v>
      </c>
      <c r="C44" s="416">
        <v>565</v>
      </c>
      <c r="D44" s="416">
        <v>565</v>
      </c>
      <c r="E44" s="416">
        <v>565</v>
      </c>
      <c r="F44" s="416">
        <v>565</v>
      </c>
      <c r="G44" s="416">
        <v>565</v>
      </c>
      <c r="H44" s="424"/>
      <c r="I44" s="424"/>
      <c r="J44" s="424"/>
      <c r="K44" s="424"/>
      <c r="L44" s="424"/>
      <c r="M44" s="424"/>
      <c r="N44" s="424"/>
      <c r="O44" s="424"/>
      <c r="P44" s="424"/>
      <c r="Q44" s="282">
        <f>'Total Jets'!$G$17</f>
        <v>568</v>
      </c>
      <c r="R44" s="282"/>
      <c r="S44" s="282"/>
      <c r="T44" s="282"/>
      <c r="U44" s="282"/>
      <c r="V44" s="282"/>
      <c r="W44" s="282"/>
      <c r="X44" s="282"/>
      <c r="Y44" s="282"/>
      <c r="Z44" s="282"/>
      <c r="AA44" s="282"/>
      <c r="AB44" s="282"/>
      <c r="AC44" s="282"/>
      <c r="AD44" s="282"/>
      <c r="AE44" s="282"/>
      <c r="AF44" s="282"/>
      <c r="AG44" s="282"/>
      <c r="AH44" s="282"/>
    </row>
    <row r="45" spans="1:34" hidden="1" x14ac:dyDescent="0.25">
      <c r="A45" s="282"/>
      <c r="B45" s="431" t="s">
        <v>297</v>
      </c>
      <c r="C45" s="416">
        <v>172</v>
      </c>
      <c r="D45" s="416">
        <v>172</v>
      </c>
      <c r="E45" s="416">
        <v>172</v>
      </c>
      <c r="F45" s="416">
        <v>172</v>
      </c>
      <c r="G45" s="416">
        <v>172</v>
      </c>
      <c r="H45" s="424"/>
      <c r="I45" s="424"/>
      <c r="J45" s="424"/>
      <c r="K45" s="424"/>
      <c r="L45" s="424"/>
      <c r="M45" s="424"/>
      <c r="N45" s="424"/>
      <c r="O45" s="424"/>
      <c r="P45" s="424"/>
      <c r="Q45" s="282">
        <f>'Total Jets'!$G$18</f>
        <v>172</v>
      </c>
      <c r="R45" s="282"/>
      <c r="S45" s="282"/>
      <c r="T45" s="282"/>
      <c r="U45" s="282"/>
      <c r="V45" s="282"/>
      <c r="W45" s="282"/>
      <c r="X45" s="282"/>
      <c r="Y45" s="282"/>
      <c r="Z45" s="282"/>
      <c r="AA45" s="282"/>
      <c r="AB45" s="282"/>
      <c r="AC45" s="282"/>
      <c r="AD45" s="282"/>
      <c r="AE45" s="282"/>
      <c r="AF45" s="282"/>
      <c r="AG45" s="282"/>
      <c r="AH45" s="282"/>
    </row>
    <row r="46" spans="1:34" hidden="1" x14ac:dyDescent="0.25">
      <c r="A46" s="282"/>
      <c r="B46" s="431" t="s">
        <v>230</v>
      </c>
      <c r="C46" s="416">
        <v>0</v>
      </c>
      <c r="D46" s="416">
        <v>0</v>
      </c>
      <c r="E46" s="416">
        <v>0</v>
      </c>
      <c r="F46" s="416">
        <v>0</v>
      </c>
      <c r="G46" s="416">
        <v>0</v>
      </c>
      <c r="H46" s="424"/>
      <c r="I46" s="424"/>
      <c r="J46" s="424"/>
      <c r="K46" s="424"/>
      <c r="L46" s="424"/>
      <c r="M46" s="424"/>
      <c r="N46" s="424"/>
      <c r="O46" s="424"/>
      <c r="P46" s="424"/>
      <c r="Q46" s="282">
        <f>'Total Jets'!$G$22</f>
        <v>0</v>
      </c>
      <c r="R46" s="282"/>
      <c r="S46" s="282"/>
      <c r="T46" s="282"/>
      <c r="U46" s="282"/>
      <c r="V46" s="282"/>
      <c r="W46" s="282"/>
      <c r="X46" s="282"/>
      <c r="Y46" s="282"/>
      <c r="Z46" s="282"/>
      <c r="AA46" s="282"/>
      <c r="AB46" s="282"/>
      <c r="AC46" s="282"/>
      <c r="AD46" s="282"/>
      <c r="AE46" s="282"/>
      <c r="AF46" s="282"/>
      <c r="AG46" s="282"/>
      <c r="AH46" s="282"/>
    </row>
    <row r="47" spans="1:34" hidden="1" x14ac:dyDescent="0.25">
      <c r="A47" s="282"/>
      <c r="B47" s="431" t="s">
        <v>231</v>
      </c>
      <c r="C47" s="416">
        <v>17</v>
      </c>
      <c r="D47" s="416">
        <v>17</v>
      </c>
      <c r="E47" s="416">
        <v>17</v>
      </c>
      <c r="F47" s="416">
        <v>17</v>
      </c>
      <c r="G47" s="416">
        <v>17</v>
      </c>
      <c r="H47" s="424"/>
      <c r="I47" s="424"/>
      <c r="J47" s="424"/>
      <c r="K47" s="424"/>
      <c r="L47" s="424"/>
      <c r="M47" s="424"/>
      <c r="N47" s="424"/>
      <c r="O47" s="424"/>
      <c r="P47" s="424"/>
      <c r="Q47" s="282">
        <f>'Total Jets'!$G$23</f>
        <v>27</v>
      </c>
      <c r="R47" s="282"/>
      <c r="S47" s="282"/>
      <c r="T47" s="282"/>
      <c r="U47" s="282"/>
      <c r="V47" s="282"/>
      <c r="W47" s="282"/>
      <c r="X47" s="282"/>
      <c r="Y47" s="282"/>
      <c r="Z47" s="282"/>
      <c r="AA47" s="282"/>
      <c r="AB47" s="282"/>
      <c r="AC47" s="282"/>
      <c r="AD47" s="282"/>
      <c r="AE47" s="282"/>
      <c r="AF47" s="282"/>
      <c r="AG47" s="282"/>
      <c r="AH47" s="282"/>
    </row>
    <row r="48" spans="1:34" hidden="1" x14ac:dyDescent="0.25">
      <c r="A48" s="282"/>
      <c r="B48" s="431" t="s">
        <v>233</v>
      </c>
      <c r="C48" s="416">
        <v>33</v>
      </c>
      <c r="D48" s="416">
        <v>33</v>
      </c>
      <c r="E48" s="416">
        <v>34</v>
      </c>
      <c r="F48" s="416">
        <v>35</v>
      </c>
      <c r="G48" s="416">
        <v>37</v>
      </c>
      <c r="H48" s="424"/>
      <c r="I48" s="424"/>
      <c r="J48" s="424"/>
      <c r="K48" s="424"/>
      <c r="L48" s="424"/>
      <c r="M48" s="424"/>
      <c r="N48" s="424"/>
      <c r="O48" s="424"/>
      <c r="P48" s="424"/>
      <c r="Q48" s="282">
        <f>'Total Jets'!$G$24</f>
        <v>128</v>
      </c>
      <c r="R48" s="282"/>
      <c r="S48" s="282"/>
      <c r="T48" s="282"/>
      <c r="U48" s="282"/>
      <c r="V48" s="282"/>
      <c r="W48" s="282"/>
      <c r="X48" s="282"/>
      <c r="Y48" s="282"/>
      <c r="Z48" s="282"/>
      <c r="AA48" s="282"/>
      <c r="AB48" s="282"/>
      <c r="AC48" s="282"/>
      <c r="AD48" s="282"/>
      <c r="AE48" s="282"/>
      <c r="AF48" s="282"/>
      <c r="AG48" s="282"/>
      <c r="AH48" s="282"/>
    </row>
    <row r="49" spans="1:34" hidden="1" x14ac:dyDescent="0.25">
      <c r="A49" s="282"/>
      <c r="B49" s="432"/>
      <c r="C49" s="416"/>
      <c r="D49" s="416"/>
      <c r="E49" s="416"/>
      <c r="F49" s="416"/>
      <c r="G49" s="416"/>
      <c r="H49" s="424"/>
      <c r="I49" s="424"/>
      <c r="J49" s="424"/>
      <c r="K49" s="424"/>
      <c r="L49" s="424"/>
      <c r="M49" s="424"/>
      <c r="N49" s="424"/>
      <c r="O49" s="424"/>
      <c r="P49" s="424"/>
      <c r="Q49" s="282"/>
      <c r="R49" s="282"/>
      <c r="S49" s="282"/>
      <c r="T49" s="282"/>
      <c r="U49" s="282"/>
      <c r="V49" s="282"/>
      <c r="W49" s="282"/>
      <c r="X49" s="282"/>
      <c r="Y49" s="282"/>
      <c r="Z49" s="282"/>
      <c r="AA49" s="282"/>
      <c r="AB49" s="282"/>
      <c r="AC49" s="282"/>
      <c r="AD49" s="282"/>
      <c r="AE49" s="282"/>
      <c r="AF49" s="282"/>
      <c r="AG49" s="282"/>
      <c r="AH49" s="282"/>
    </row>
    <row r="50" spans="1:34" x14ac:dyDescent="0.25">
      <c r="A50" s="282"/>
      <c r="B50" s="292" t="s">
        <v>299</v>
      </c>
      <c r="C50" s="292"/>
      <c r="D50" s="292"/>
      <c r="E50" s="29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row>
    <row r="51" spans="1:34" x14ac:dyDescent="0.25">
      <c r="A51" s="282"/>
      <c r="B51" s="433" t="s">
        <v>293</v>
      </c>
      <c r="C51" s="423">
        <v>44927</v>
      </c>
      <c r="D51" s="423">
        <v>44958</v>
      </c>
      <c r="E51" s="423">
        <v>44986</v>
      </c>
      <c r="F51" s="423">
        <v>45017</v>
      </c>
      <c r="G51" s="423">
        <v>45047</v>
      </c>
      <c r="H51" s="423">
        <v>45078</v>
      </c>
      <c r="I51" s="423">
        <v>45108</v>
      </c>
      <c r="J51" s="423">
        <v>45139</v>
      </c>
      <c r="K51" s="423">
        <v>45170</v>
      </c>
      <c r="L51" s="423">
        <v>45200</v>
      </c>
      <c r="M51" s="423">
        <v>45231</v>
      </c>
      <c r="N51" s="423">
        <v>45261</v>
      </c>
      <c r="O51" s="423"/>
      <c r="P51" s="292" t="s">
        <v>293</v>
      </c>
      <c r="Q51" s="424" t="s">
        <v>334</v>
      </c>
      <c r="R51" s="424" t="s">
        <v>333</v>
      </c>
      <c r="S51" s="424" t="s">
        <v>335</v>
      </c>
      <c r="T51" s="424" t="s">
        <v>336</v>
      </c>
      <c r="U51" s="282"/>
      <c r="V51" s="282"/>
      <c r="W51" s="282"/>
      <c r="X51" s="282"/>
      <c r="Y51" s="282"/>
      <c r="Z51" s="282"/>
      <c r="AA51" s="282"/>
      <c r="AB51" s="282"/>
      <c r="AC51" s="282"/>
      <c r="AD51" s="282"/>
      <c r="AE51" s="282"/>
      <c r="AF51" s="282"/>
      <c r="AG51" s="282"/>
      <c r="AH51" s="282"/>
    </row>
    <row r="52" spans="1:34" ht="13.8" hidden="1" x14ac:dyDescent="0.25">
      <c r="A52" s="282"/>
      <c r="B52" s="425" t="s">
        <v>294</v>
      </c>
      <c r="C52" s="292">
        <f>IF(D42="","",D42-C42)</f>
        <v>0</v>
      </c>
      <c r="D52" s="292">
        <f t="shared" ref="D52:F52" si="4">IF(E42="","",E42-D42)</f>
        <v>0</v>
      </c>
      <c r="E52" s="292">
        <f t="shared" si="4"/>
        <v>0</v>
      </c>
      <c r="F52" s="292">
        <f t="shared" si="4"/>
        <v>0</v>
      </c>
      <c r="G52" s="292">
        <v>0</v>
      </c>
      <c r="H52" s="282"/>
      <c r="I52" s="282"/>
      <c r="J52" s="282"/>
      <c r="K52" s="282"/>
      <c r="L52" s="282"/>
      <c r="M52" s="282"/>
      <c r="N52" s="434"/>
      <c r="O52" s="434"/>
      <c r="P52" s="425" t="s">
        <v>294</v>
      </c>
      <c r="Q52" s="282" t="str">
        <f>IF(SUM(C52:E52)=0,"",SUM(C52:E52))</f>
        <v/>
      </c>
      <c r="R52" s="282" t="str">
        <f>IF(SUM(F52:H52)=0,"",SUM(F52:H52))</f>
        <v/>
      </c>
      <c r="S52" s="282" t="str">
        <f>IF(SUM(I52:K52)=0,"",SUM(I52:K52))</f>
        <v/>
      </c>
      <c r="T52" s="282" t="str">
        <f>IF(SUM(L52:N52)=0,"",SUM(L52:N52))</f>
        <v/>
      </c>
      <c r="U52" s="282"/>
      <c r="V52" s="282"/>
      <c r="W52" s="282"/>
      <c r="X52" s="282"/>
      <c r="Y52" s="282"/>
      <c r="Z52" s="282"/>
      <c r="AA52" s="282"/>
      <c r="AB52" s="282"/>
      <c r="AC52" s="282"/>
      <c r="AD52" s="282"/>
      <c r="AE52" s="282"/>
      <c r="AF52" s="282"/>
      <c r="AG52" s="282"/>
      <c r="AH52" s="282"/>
    </row>
    <row r="53" spans="1:34" ht="13.8" x14ac:dyDescent="0.25">
      <c r="A53" s="282"/>
      <c r="B53" s="425" t="s">
        <v>295</v>
      </c>
      <c r="C53" s="292"/>
      <c r="D53" s="292"/>
      <c r="E53" s="292">
        <v>2</v>
      </c>
      <c r="F53" s="292">
        <v>1</v>
      </c>
      <c r="G53" s="292">
        <v>3</v>
      </c>
      <c r="H53" s="292">
        <v>6</v>
      </c>
      <c r="I53" s="292">
        <v>0</v>
      </c>
      <c r="J53" s="292">
        <v>1</v>
      </c>
      <c r="K53" s="292">
        <v>5</v>
      </c>
      <c r="L53" s="292">
        <v>2</v>
      </c>
      <c r="M53" s="292">
        <v>2</v>
      </c>
      <c r="N53" s="292">
        <v>3</v>
      </c>
      <c r="O53" s="434"/>
      <c r="P53" s="425" t="s">
        <v>295</v>
      </c>
      <c r="Q53" s="282">
        <v>2</v>
      </c>
      <c r="R53" s="282">
        <v>10</v>
      </c>
      <c r="S53" s="282">
        <v>6</v>
      </c>
      <c r="T53" s="282">
        <v>7</v>
      </c>
      <c r="U53" s="282"/>
      <c r="V53" s="282"/>
      <c r="W53" s="282"/>
      <c r="X53" s="282"/>
      <c r="Y53" s="282"/>
      <c r="Z53" s="282"/>
      <c r="AA53" s="282"/>
      <c r="AB53" s="282"/>
      <c r="AC53" s="282"/>
      <c r="AD53" s="282"/>
      <c r="AE53" s="282"/>
      <c r="AF53" s="282"/>
      <c r="AG53" s="282"/>
      <c r="AH53" s="282"/>
    </row>
    <row r="54" spans="1:34" ht="13.8" x14ac:dyDescent="0.25">
      <c r="A54" s="282"/>
      <c r="B54" s="425" t="s">
        <v>296</v>
      </c>
      <c r="C54" s="292"/>
      <c r="D54" s="292"/>
      <c r="E54" s="292"/>
      <c r="F54" s="292"/>
      <c r="G54" s="292"/>
      <c r="H54" s="292"/>
      <c r="I54" s="292"/>
      <c r="J54" s="292"/>
      <c r="K54" s="292"/>
      <c r="L54" s="292"/>
      <c r="M54" s="292"/>
      <c r="N54" s="292"/>
      <c r="O54" s="434"/>
      <c r="P54" s="425" t="s">
        <v>296</v>
      </c>
      <c r="Q54" s="282"/>
      <c r="R54" s="282"/>
      <c r="S54" s="282"/>
      <c r="T54" s="282"/>
      <c r="U54" s="282"/>
      <c r="V54" s="282"/>
      <c r="W54" s="282"/>
      <c r="X54" s="282"/>
      <c r="Y54" s="282"/>
      <c r="Z54" s="282"/>
      <c r="AA54" s="282"/>
      <c r="AB54" s="282"/>
      <c r="AC54" s="282"/>
      <c r="AD54" s="282"/>
      <c r="AE54" s="282"/>
      <c r="AF54" s="282"/>
      <c r="AG54" s="282"/>
      <c r="AH54" s="282"/>
    </row>
    <row r="55" spans="1:34" ht="13.8" hidden="1" x14ac:dyDescent="0.25">
      <c r="A55" s="282"/>
      <c r="B55" s="425" t="s">
        <v>297</v>
      </c>
      <c r="C55" s="292"/>
      <c r="D55" s="292"/>
      <c r="E55" s="292"/>
      <c r="F55" s="292"/>
      <c r="G55" s="292"/>
      <c r="H55" s="292"/>
      <c r="I55" s="292"/>
      <c r="J55" s="282"/>
      <c r="K55" s="282"/>
      <c r="L55" s="282"/>
      <c r="M55" s="282"/>
      <c r="N55" s="282"/>
      <c r="O55" s="434"/>
      <c r="P55" s="425" t="s">
        <v>297</v>
      </c>
      <c r="Q55" s="282"/>
      <c r="R55" s="282"/>
      <c r="S55" s="282"/>
      <c r="T55" s="282"/>
      <c r="U55" s="282"/>
      <c r="V55" s="282"/>
      <c r="W55" s="282"/>
      <c r="X55" s="282"/>
      <c r="Y55" s="282"/>
      <c r="Z55" s="282"/>
      <c r="AA55" s="282"/>
      <c r="AB55" s="282"/>
      <c r="AC55" s="282"/>
      <c r="AD55" s="282"/>
      <c r="AE55" s="282"/>
      <c r="AF55" s="282"/>
      <c r="AG55" s="282"/>
      <c r="AH55" s="282"/>
    </row>
    <row r="56" spans="1:34" ht="13.8" hidden="1" x14ac:dyDescent="0.25">
      <c r="A56" s="282"/>
      <c r="B56" s="425" t="s">
        <v>230</v>
      </c>
      <c r="C56" s="292"/>
      <c r="D56" s="292"/>
      <c r="E56" s="292"/>
      <c r="F56" s="292"/>
      <c r="G56" s="292"/>
      <c r="H56" s="292"/>
      <c r="I56" s="292"/>
      <c r="J56" s="282"/>
      <c r="K56" s="282"/>
      <c r="L56" s="282"/>
      <c r="M56" s="282"/>
      <c r="N56" s="282"/>
      <c r="O56" s="434"/>
      <c r="P56" s="425" t="s">
        <v>230</v>
      </c>
      <c r="Q56" s="282"/>
      <c r="R56" s="282"/>
      <c r="S56" s="282"/>
      <c r="T56" s="282"/>
      <c r="U56" s="282"/>
      <c r="V56" s="282"/>
      <c r="W56" s="282"/>
      <c r="X56" s="282"/>
      <c r="Y56" s="282"/>
      <c r="Z56" s="282"/>
      <c r="AA56" s="282"/>
      <c r="AB56" s="282"/>
      <c r="AC56" s="282"/>
      <c r="AD56" s="282"/>
      <c r="AE56" s="282"/>
      <c r="AF56" s="282"/>
      <c r="AG56" s="282"/>
      <c r="AH56" s="282"/>
    </row>
    <row r="57" spans="1:34" ht="13.8" x14ac:dyDescent="0.25">
      <c r="A57" s="282"/>
      <c r="B57" s="425" t="s">
        <v>231</v>
      </c>
      <c r="C57" s="292"/>
      <c r="D57" s="292"/>
      <c r="E57" s="292"/>
      <c r="F57" s="292"/>
      <c r="G57" s="292"/>
      <c r="H57" s="416"/>
      <c r="I57" s="292"/>
      <c r="J57" s="292"/>
      <c r="K57" s="292"/>
      <c r="L57" s="292"/>
      <c r="M57" s="292"/>
      <c r="N57" s="292">
        <v>1</v>
      </c>
      <c r="O57" s="434"/>
      <c r="P57" s="425" t="s">
        <v>231</v>
      </c>
      <c r="Q57" s="282"/>
      <c r="R57" s="282"/>
      <c r="S57" s="282"/>
      <c r="T57" s="282">
        <v>1</v>
      </c>
      <c r="U57" s="282"/>
      <c r="V57" s="282"/>
      <c r="W57" s="282"/>
      <c r="X57" s="282"/>
      <c r="Y57" s="282"/>
      <c r="Z57" s="282"/>
      <c r="AA57" s="282"/>
      <c r="AB57" s="282"/>
      <c r="AC57" s="282"/>
      <c r="AD57" s="282"/>
      <c r="AE57" s="282"/>
      <c r="AF57" s="282"/>
      <c r="AG57" s="282"/>
      <c r="AH57" s="282"/>
    </row>
    <row r="58" spans="1:34" ht="13.8" x14ac:dyDescent="0.25">
      <c r="A58" s="282"/>
      <c r="B58" s="425" t="s">
        <v>233</v>
      </c>
      <c r="C58" s="292">
        <v>3</v>
      </c>
      <c r="D58" s="292">
        <v>1</v>
      </c>
      <c r="E58" s="292">
        <v>1</v>
      </c>
      <c r="F58" s="292">
        <v>1</v>
      </c>
      <c r="G58" s="292">
        <v>2</v>
      </c>
      <c r="H58" s="417">
        <v>4</v>
      </c>
      <c r="I58" s="292">
        <v>1</v>
      </c>
      <c r="J58" s="292">
        <v>5</v>
      </c>
      <c r="K58" s="292">
        <v>3</v>
      </c>
      <c r="L58" s="292">
        <v>2</v>
      </c>
      <c r="M58" s="292">
        <v>4</v>
      </c>
      <c r="N58" s="292">
        <v>11</v>
      </c>
      <c r="O58" s="434"/>
      <c r="P58" s="425" t="s">
        <v>233</v>
      </c>
      <c r="Q58" s="282">
        <v>5</v>
      </c>
      <c r="R58" s="282">
        <v>7</v>
      </c>
      <c r="S58" s="282">
        <v>9</v>
      </c>
      <c r="T58" s="282">
        <v>17</v>
      </c>
      <c r="U58" s="282"/>
      <c r="V58" s="282"/>
      <c r="W58" s="282"/>
      <c r="X58" s="282"/>
      <c r="Y58" s="282"/>
      <c r="Z58" s="282"/>
      <c r="AA58" s="282"/>
      <c r="AB58" s="282"/>
      <c r="AC58" s="282"/>
      <c r="AD58" s="282"/>
      <c r="AE58" s="282"/>
      <c r="AF58" s="282"/>
      <c r="AG58" s="282"/>
      <c r="AH58" s="282"/>
    </row>
    <row r="59" spans="1:34" ht="13.8" x14ac:dyDescent="0.25">
      <c r="A59" s="282"/>
      <c r="B59" s="425" t="s">
        <v>299</v>
      </c>
      <c r="C59" s="292"/>
      <c r="D59" s="292"/>
      <c r="E59" s="292"/>
      <c r="F59" s="292"/>
      <c r="G59" s="292"/>
      <c r="H59" s="292"/>
      <c r="I59" s="292"/>
      <c r="J59" s="292"/>
      <c r="K59" s="292"/>
      <c r="L59" s="292"/>
      <c r="M59" s="292"/>
      <c r="N59" s="292"/>
      <c r="O59" s="434"/>
      <c r="P59" s="435" t="s">
        <v>299</v>
      </c>
      <c r="Q59" s="282">
        <f>SUM(Q53:Q58)</f>
        <v>7</v>
      </c>
      <c r="R59" s="282">
        <f>SUM(R53:R58)</f>
        <v>17</v>
      </c>
      <c r="S59" s="282">
        <f>SUM(S53:S58)</f>
        <v>15</v>
      </c>
      <c r="T59" s="282">
        <f>SUM(T53:T58)</f>
        <v>25</v>
      </c>
      <c r="U59" s="282"/>
      <c r="V59" s="282"/>
      <c r="W59" s="282"/>
      <c r="X59" s="282"/>
      <c r="Y59" s="282"/>
      <c r="Z59" s="282"/>
      <c r="AA59" s="282"/>
      <c r="AB59" s="282"/>
      <c r="AC59" s="282"/>
      <c r="AD59" s="282"/>
      <c r="AE59" s="282"/>
      <c r="AF59" s="282"/>
      <c r="AG59" s="282"/>
      <c r="AH59" s="282"/>
    </row>
    <row r="60" spans="1:34" ht="13.8" x14ac:dyDescent="0.25">
      <c r="A60" s="282"/>
      <c r="B60" s="436" t="s">
        <v>301</v>
      </c>
      <c r="C60" s="295">
        <f>SUM($C$53:C58)</f>
        <v>3</v>
      </c>
      <c r="D60" s="295">
        <f>SUM($C$53:D58)</f>
        <v>4</v>
      </c>
      <c r="E60" s="295">
        <f>SUM($C$53:E58)</f>
        <v>7</v>
      </c>
      <c r="F60" s="295">
        <f>IF(F53="",NA(),SUM($C$52:F58))</f>
        <v>9</v>
      </c>
      <c r="G60" s="295">
        <f>IF(G53="",NA(),SUM($C$52:G58))</f>
        <v>14</v>
      </c>
      <c r="H60" s="295">
        <f>IF(H53="",NA(),SUM($C$52:H58))</f>
        <v>24</v>
      </c>
      <c r="I60" s="295">
        <f>IF(I53="",NA(),SUM($C$52:I58))</f>
        <v>25</v>
      </c>
      <c r="J60" s="295">
        <f>IF(J53="",NA(),SUM($C$52:J58))</f>
        <v>31</v>
      </c>
      <c r="K60" s="295">
        <f>IF(K53="",NA(),SUM($C$52:K58))</f>
        <v>39</v>
      </c>
      <c r="L60" s="295">
        <f>IF(L53="",NA(),SUM($C$52:L58))</f>
        <v>43</v>
      </c>
      <c r="M60" s="295">
        <f>IF(M53="",NA(),SUM($C$52:M58))</f>
        <v>49</v>
      </c>
      <c r="N60" s="295">
        <f>IF(N53="",NA(),SUM($C$52:N58))</f>
        <v>64</v>
      </c>
      <c r="O60" s="434"/>
      <c r="P60" s="435" t="s">
        <v>301</v>
      </c>
      <c r="Q60" s="282">
        <f>SUM($Q$59:Q59)</f>
        <v>7</v>
      </c>
      <c r="R60" s="282">
        <f>SUM($Q$59:R59)</f>
        <v>24</v>
      </c>
      <c r="S60" s="282">
        <f>SUM($Q$59:S59)</f>
        <v>39</v>
      </c>
      <c r="T60" s="282">
        <f>SUM($Q$59:T59)</f>
        <v>64</v>
      </c>
      <c r="U60" s="282"/>
      <c r="V60" s="282"/>
      <c r="W60" s="282"/>
      <c r="X60" s="282"/>
      <c r="Y60" s="282"/>
      <c r="Z60" s="282"/>
      <c r="AA60" s="282"/>
      <c r="AB60" s="282"/>
      <c r="AC60" s="282"/>
      <c r="AD60" s="282"/>
      <c r="AE60" s="282"/>
      <c r="AF60" s="282"/>
      <c r="AG60" s="282"/>
      <c r="AH60" s="282"/>
    </row>
    <row r="61" spans="1:34" x14ac:dyDescent="0.25">
      <c r="A61" s="282"/>
      <c r="B61" s="292"/>
      <c r="C61" s="292"/>
      <c r="D61" s="292"/>
      <c r="E61" s="29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row>
    <row r="62" spans="1:34" x14ac:dyDescent="0.25">
      <c r="A62" s="282"/>
      <c r="B62" s="282"/>
      <c r="C62" s="292"/>
      <c r="D62" s="292"/>
      <c r="E62" s="292"/>
      <c r="F62" s="29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row>
    <row r="63" spans="1:34" x14ac:dyDescent="0.25">
      <c r="A63" s="282"/>
      <c r="B63" s="282"/>
      <c r="C63" s="292"/>
      <c r="D63" s="292"/>
      <c r="E63" s="292"/>
      <c r="F63" s="29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row>
    <row r="64" spans="1:34" x14ac:dyDescent="0.25">
      <c r="A64" s="282"/>
      <c r="B64" s="282"/>
      <c r="C64" s="292"/>
      <c r="D64" s="292"/>
      <c r="E64" s="292"/>
      <c r="F64" s="29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row>
    <row r="65" spans="1:34" x14ac:dyDescent="0.25">
      <c r="A65" s="282"/>
      <c r="B65" s="282"/>
      <c r="C65" s="292"/>
      <c r="D65" s="292"/>
      <c r="E65" s="292"/>
      <c r="F65" s="29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row>
    <row r="66" spans="1:34" x14ac:dyDescent="0.25">
      <c r="A66" s="282"/>
      <c r="B66" s="282"/>
      <c r="C66" s="292"/>
      <c r="D66" s="292"/>
      <c r="E66" s="292"/>
      <c r="F66" s="29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row>
    <row r="67" spans="1:34" x14ac:dyDescent="0.25">
      <c r="A67" s="282"/>
      <c r="B67" s="282"/>
      <c r="C67" s="292"/>
      <c r="D67" s="292"/>
      <c r="E67" s="292"/>
      <c r="F67" s="29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row>
    <row r="68" spans="1:34" x14ac:dyDescent="0.25">
      <c r="A68" s="282"/>
      <c r="B68" s="282"/>
      <c r="C68" s="292"/>
      <c r="D68" s="292"/>
      <c r="E68" s="292"/>
      <c r="F68" s="29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row>
    <row r="69" spans="1:34" x14ac:dyDescent="0.25">
      <c r="A69" s="282"/>
      <c r="B69" s="282"/>
      <c r="C69" s="292"/>
      <c r="D69" s="292"/>
      <c r="E69" s="292"/>
      <c r="F69" s="29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row>
    <row r="70" spans="1:34" x14ac:dyDescent="0.25">
      <c r="A70" s="282"/>
      <c r="B70" s="282"/>
      <c r="C70" s="292"/>
      <c r="D70" s="292"/>
      <c r="E70" s="292"/>
      <c r="F70" s="29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row>
    <row r="71" spans="1:34" x14ac:dyDescent="0.25">
      <c r="A71" s="282"/>
      <c r="B71" s="282"/>
      <c r="C71" s="292"/>
      <c r="D71" s="292"/>
      <c r="E71" s="292"/>
      <c r="F71" s="29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row>
    <row r="72" spans="1:34" x14ac:dyDescent="0.25">
      <c r="A72" s="282"/>
      <c r="B72" s="282"/>
      <c r="C72" s="292"/>
      <c r="D72" s="292"/>
      <c r="E72" s="292"/>
      <c r="F72" s="29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row>
    <row r="73" spans="1:34" x14ac:dyDescent="0.25">
      <c r="A73" s="282"/>
      <c r="B73" s="282"/>
      <c r="C73" s="292"/>
      <c r="D73" s="292"/>
      <c r="E73" s="292"/>
      <c r="F73" s="29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row>
    <row r="74" spans="1:34" x14ac:dyDescent="0.25">
      <c r="A74" s="282"/>
      <c r="B74" s="282"/>
      <c r="C74" s="292"/>
      <c r="D74" s="292"/>
      <c r="E74" s="292"/>
      <c r="F74" s="29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row>
    <row r="75" spans="1:34" x14ac:dyDescent="0.25">
      <c r="A75" s="282"/>
      <c r="B75" s="282"/>
      <c r="C75" s="292"/>
      <c r="D75" s="292"/>
      <c r="E75" s="292"/>
      <c r="F75" s="29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row>
    <row r="76" spans="1:34" x14ac:dyDescent="0.25">
      <c r="A76" s="282"/>
      <c r="B76" s="282"/>
      <c r="C76" s="292"/>
      <c r="D76" s="292"/>
      <c r="E76" s="292"/>
      <c r="F76" s="29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row>
    <row r="77" spans="1:34" x14ac:dyDescent="0.25">
      <c r="A77" s="282"/>
      <c r="B77" s="282"/>
      <c r="C77" s="292"/>
      <c r="D77" s="292"/>
      <c r="E77" s="292"/>
      <c r="F77" s="29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row>
    <row r="78" spans="1:34" x14ac:dyDescent="0.25">
      <c r="A78" s="282"/>
      <c r="B78" s="282"/>
      <c r="C78" s="292"/>
      <c r="D78" s="292"/>
      <c r="E78" s="292"/>
      <c r="F78" s="29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row>
    <row r="79" spans="1:34" x14ac:dyDescent="0.25">
      <c r="A79" s="282"/>
      <c r="B79" s="282"/>
      <c r="C79" s="292"/>
      <c r="D79" s="292"/>
      <c r="E79" s="292"/>
      <c r="F79" s="29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row>
    <row r="80" spans="1:34" x14ac:dyDescent="0.25">
      <c r="A80" s="282"/>
      <c r="B80" s="282"/>
      <c r="C80" s="292"/>
      <c r="D80" s="292"/>
      <c r="E80" s="292"/>
      <c r="F80" s="29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row>
    <row r="81" spans="1:34" x14ac:dyDescent="0.25">
      <c r="A81" s="282"/>
      <c r="B81" s="282"/>
      <c r="C81" s="292"/>
      <c r="D81" s="292"/>
      <c r="E81" s="292"/>
      <c r="F81" s="29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row>
    <row r="82" spans="1:34" x14ac:dyDescent="0.25">
      <c r="A82" s="282"/>
      <c r="B82" s="282"/>
      <c r="C82" s="292"/>
      <c r="D82" s="292"/>
      <c r="E82" s="292"/>
      <c r="F82" s="29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row>
    <row r="83" spans="1:34" x14ac:dyDescent="0.25">
      <c r="A83" s="282"/>
      <c r="B83" s="282"/>
      <c r="C83" s="292"/>
      <c r="D83" s="292"/>
      <c r="E83" s="292"/>
      <c r="F83" s="29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row>
    <row r="84" spans="1:34" x14ac:dyDescent="0.25">
      <c r="A84" s="282"/>
      <c r="B84" s="282"/>
      <c r="C84" s="292"/>
      <c r="D84" s="292"/>
      <c r="E84" s="292"/>
      <c r="F84" s="29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row>
    <row r="85" spans="1:34" x14ac:dyDescent="0.25">
      <c r="A85" s="282"/>
      <c r="B85" s="282"/>
      <c r="C85" s="292"/>
      <c r="D85" s="292"/>
      <c r="E85" s="292"/>
      <c r="F85" s="29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row>
    <row r="86" spans="1:34" x14ac:dyDescent="0.25">
      <c r="A86" s="282"/>
      <c r="B86" s="282"/>
      <c r="C86" s="292"/>
      <c r="D86" s="292"/>
      <c r="E86" s="292"/>
      <c r="F86" s="29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row>
    <row r="87" spans="1:34" x14ac:dyDescent="0.25">
      <c r="A87" s="282"/>
      <c r="B87" s="282"/>
      <c r="C87" s="292"/>
      <c r="D87" s="292"/>
      <c r="E87" s="292"/>
      <c r="F87" s="29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row>
    <row r="88" spans="1:34" x14ac:dyDescent="0.25">
      <c r="A88" s="282"/>
      <c r="B88" s="282"/>
      <c r="C88" s="292"/>
      <c r="D88" s="292"/>
      <c r="E88" s="292"/>
      <c r="F88" s="29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row>
    <row r="89" spans="1:34" x14ac:dyDescent="0.25">
      <c r="A89" s="282"/>
      <c r="B89" s="292" t="s">
        <v>302</v>
      </c>
      <c r="C89" s="292"/>
      <c r="D89" s="292"/>
      <c r="E89" s="29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row>
    <row r="90" spans="1:34" x14ac:dyDescent="0.25">
      <c r="A90" s="282"/>
      <c r="B90" s="292" t="s">
        <v>293</v>
      </c>
      <c r="C90" s="423">
        <v>44562</v>
      </c>
      <c r="D90" s="423">
        <v>44593</v>
      </c>
      <c r="E90" s="423">
        <v>44621</v>
      </c>
      <c r="F90" s="423">
        <v>44652</v>
      </c>
      <c r="G90" s="423">
        <v>44682</v>
      </c>
      <c r="H90" s="423">
        <v>44713</v>
      </c>
      <c r="I90" s="423">
        <v>44743</v>
      </c>
      <c r="J90" s="423">
        <v>44774</v>
      </c>
      <c r="K90" s="423">
        <v>44805</v>
      </c>
      <c r="L90" s="423">
        <v>44835</v>
      </c>
      <c r="M90" s="423">
        <v>44866</v>
      </c>
      <c r="N90" s="423">
        <v>44896</v>
      </c>
      <c r="O90" s="423"/>
      <c r="P90" s="282"/>
      <c r="Q90" s="282"/>
      <c r="R90" s="282"/>
      <c r="S90" s="282"/>
      <c r="T90" s="282"/>
      <c r="U90" s="282"/>
      <c r="V90" s="282"/>
      <c r="W90" s="282"/>
      <c r="X90" s="282"/>
      <c r="Y90" s="282"/>
      <c r="Z90" s="282"/>
      <c r="AA90" s="282"/>
      <c r="AB90" s="282"/>
      <c r="AC90" s="282"/>
      <c r="AD90" s="282"/>
      <c r="AE90" s="282"/>
      <c r="AF90" s="282"/>
      <c r="AG90" s="282"/>
      <c r="AH90" s="282"/>
    </row>
    <row r="91" spans="1:34" ht="13.8" hidden="1" x14ac:dyDescent="0.25">
      <c r="A91" s="282"/>
      <c r="B91" s="425" t="s">
        <v>294</v>
      </c>
      <c r="C91" s="282">
        <v>0</v>
      </c>
      <c r="D91" s="282">
        <v>0</v>
      </c>
      <c r="E91" s="282">
        <v>0</v>
      </c>
      <c r="F91" s="282">
        <v>0</v>
      </c>
      <c r="G91" s="282">
        <v>0</v>
      </c>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row>
    <row r="92" spans="1:34" ht="13.8" x14ac:dyDescent="0.25">
      <c r="A92" s="282"/>
      <c r="B92" s="425" t="s">
        <v>295</v>
      </c>
      <c r="C92" s="282">
        <v>0</v>
      </c>
      <c r="D92" s="282">
        <f>5-5</f>
        <v>0</v>
      </c>
      <c r="E92" s="282">
        <v>0</v>
      </c>
      <c r="F92" s="282">
        <v>0</v>
      </c>
      <c r="G92" s="282">
        <v>8</v>
      </c>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row>
    <row r="93" spans="1:34" ht="13.8" x14ac:dyDescent="0.25">
      <c r="A93" s="282"/>
      <c r="B93" s="425" t="s">
        <v>296</v>
      </c>
      <c r="C93" s="282">
        <v>0</v>
      </c>
      <c r="D93" s="282">
        <v>0</v>
      </c>
      <c r="E93" s="282">
        <v>0</v>
      </c>
      <c r="F93" s="282">
        <v>0</v>
      </c>
      <c r="G93" s="282">
        <v>0</v>
      </c>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row>
    <row r="94" spans="1:34" ht="13.8" hidden="1" x14ac:dyDescent="0.25">
      <c r="A94" s="282"/>
      <c r="B94" s="425" t="s">
        <v>297</v>
      </c>
      <c r="C94" s="282">
        <v>0</v>
      </c>
      <c r="D94" s="282">
        <v>0</v>
      </c>
      <c r="E94" s="282">
        <v>0</v>
      </c>
      <c r="F94" s="282">
        <v>0</v>
      </c>
      <c r="G94" s="282">
        <v>0</v>
      </c>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row>
    <row r="95" spans="1:34" ht="13.8" hidden="1" x14ac:dyDescent="0.25">
      <c r="A95" s="282"/>
      <c r="B95" s="425" t="s">
        <v>230</v>
      </c>
      <c r="C95" s="282">
        <v>0</v>
      </c>
      <c r="D95" s="282">
        <v>0</v>
      </c>
      <c r="E95" s="282">
        <v>0</v>
      </c>
      <c r="F95" s="282">
        <v>0</v>
      </c>
      <c r="G95" s="282">
        <v>0</v>
      </c>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row>
    <row r="96" spans="1:34" ht="13.8" x14ac:dyDescent="0.25">
      <c r="A96" s="282"/>
      <c r="B96" s="425" t="s">
        <v>231</v>
      </c>
      <c r="C96" s="282">
        <v>0</v>
      </c>
      <c r="D96" s="282">
        <v>0</v>
      </c>
      <c r="E96" s="282">
        <v>-2</v>
      </c>
      <c r="F96" s="282">
        <v>0</v>
      </c>
      <c r="G96" s="282">
        <v>0</v>
      </c>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row>
    <row r="97" spans="1:34" ht="13.8" x14ac:dyDescent="0.25">
      <c r="A97" s="282"/>
      <c r="B97" s="425" t="s">
        <v>233</v>
      </c>
      <c r="C97" s="282">
        <v>0</v>
      </c>
      <c r="D97" s="282">
        <v>0</v>
      </c>
      <c r="E97" s="282">
        <v>-2</v>
      </c>
      <c r="F97" s="282">
        <v>0</v>
      </c>
      <c r="G97" s="282">
        <v>0</v>
      </c>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row>
    <row r="98" spans="1:34" ht="13.8" x14ac:dyDescent="0.25">
      <c r="A98" s="282"/>
      <c r="B98" s="425" t="s">
        <v>302</v>
      </c>
      <c r="C98" s="282">
        <f>SUM(C91:C97)</f>
        <v>0</v>
      </c>
      <c r="D98" s="282">
        <f t="shared" ref="D98:G98" si="5">SUM(D91:D97)</f>
        <v>0</v>
      </c>
      <c r="E98" s="282">
        <f t="shared" si="5"/>
        <v>-4</v>
      </c>
      <c r="F98" s="282">
        <f t="shared" si="5"/>
        <v>0</v>
      </c>
      <c r="G98" s="282">
        <f t="shared" si="5"/>
        <v>8</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row>
    <row r="99" spans="1:34" ht="13.8" x14ac:dyDescent="0.25">
      <c r="A99" s="282"/>
      <c r="B99" s="425" t="s">
        <v>303</v>
      </c>
      <c r="C99" s="282">
        <f>SUM($C$91:C97)</f>
        <v>0</v>
      </c>
      <c r="D99" s="282">
        <f>SUM($C$91:D97)</f>
        <v>0</v>
      </c>
      <c r="E99" s="282">
        <f>SUM($C$91:E97)</f>
        <v>-4</v>
      </c>
      <c r="F99" s="282">
        <f>SUM($C$91:F97)</f>
        <v>-4</v>
      </c>
      <c r="G99" s="282">
        <f>SUM($C$91:G97)</f>
        <v>4</v>
      </c>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row>
    <row r="100" spans="1:34" x14ac:dyDescent="0.25">
      <c r="A100" s="282"/>
      <c r="B100" s="282"/>
      <c r="C100" s="292"/>
      <c r="D100" s="292"/>
      <c r="E100" s="292"/>
      <c r="F100" s="29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row>
    <row r="101" spans="1:34" x14ac:dyDescent="0.25">
      <c r="A101" s="282"/>
      <c r="B101" s="282"/>
      <c r="C101" s="292"/>
      <c r="D101" s="292"/>
      <c r="E101" s="292"/>
      <c r="F101" s="29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row>
    <row r="102" spans="1:34" x14ac:dyDescent="0.25">
      <c r="A102" s="282"/>
      <c r="B102" s="282"/>
      <c r="C102" s="292"/>
      <c r="D102" s="292"/>
      <c r="E102" s="292"/>
      <c r="F102" s="29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row>
    <row r="103" spans="1:34" x14ac:dyDescent="0.25">
      <c r="A103" s="282"/>
      <c r="B103" s="282"/>
      <c r="C103" s="292"/>
      <c r="D103" s="292"/>
      <c r="E103" s="292"/>
      <c r="F103" s="29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row>
    <row r="104" spans="1:34" x14ac:dyDescent="0.25">
      <c r="A104" s="282"/>
      <c r="B104" s="282"/>
      <c r="C104" s="292"/>
      <c r="D104" s="292"/>
      <c r="E104" s="292"/>
      <c r="F104" s="29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row>
    <row r="105" spans="1:34" x14ac:dyDescent="0.25">
      <c r="A105" s="282"/>
      <c r="B105" s="282"/>
      <c r="C105" s="292"/>
      <c r="D105" s="292"/>
      <c r="E105" s="292"/>
      <c r="F105" s="29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row>
    <row r="106" spans="1:34" x14ac:dyDescent="0.25">
      <c r="A106" s="282"/>
      <c r="B106" s="282"/>
      <c r="C106" s="292"/>
      <c r="D106" s="292"/>
      <c r="E106" s="292"/>
      <c r="F106" s="29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row>
    <row r="107" spans="1:34" x14ac:dyDescent="0.25">
      <c r="A107" s="282"/>
      <c r="B107" s="282"/>
      <c r="C107" s="292"/>
      <c r="D107" s="292"/>
      <c r="E107" s="292"/>
      <c r="F107" s="29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row>
    <row r="108" spans="1:34" x14ac:dyDescent="0.25">
      <c r="A108" s="282"/>
      <c r="B108" s="282"/>
      <c r="C108" s="292"/>
      <c r="D108" s="292"/>
      <c r="E108" s="292"/>
      <c r="F108" s="29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row>
    <row r="109" spans="1:34" x14ac:dyDescent="0.25">
      <c r="A109" s="282"/>
      <c r="B109" s="282"/>
      <c r="C109" s="292"/>
      <c r="D109" s="292"/>
      <c r="E109" s="292"/>
      <c r="F109" s="29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row>
    <row r="110" spans="1:34" x14ac:dyDescent="0.25">
      <c r="A110" s="282"/>
      <c r="B110" s="282"/>
      <c r="C110" s="292"/>
      <c r="D110" s="292"/>
      <c r="E110" s="292"/>
      <c r="F110" s="29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row>
    <row r="111" spans="1:34" x14ac:dyDescent="0.25">
      <c r="A111" s="282"/>
      <c r="B111" s="282"/>
      <c r="C111" s="292"/>
      <c r="D111" s="292"/>
      <c r="E111" s="292"/>
      <c r="F111" s="29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row>
    <row r="112" spans="1:34" x14ac:dyDescent="0.25">
      <c r="A112" s="282"/>
      <c r="B112" s="282"/>
      <c r="C112" s="292"/>
      <c r="D112" s="292"/>
      <c r="E112" s="292"/>
      <c r="F112" s="29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row>
    <row r="113" spans="1:34" x14ac:dyDescent="0.25">
      <c r="A113" s="282"/>
      <c r="B113" s="282"/>
      <c r="C113" s="292"/>
      <c r="D113" s="292"/>
      <c r="E113" s="292"/>
      <c r="F113" s="29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row>
    <row r="114" spans="1:34" x14ac:dyDescent="0.25">
      <c r="A114" s="282"/>
      <c r="B114" s="282"/>
      <c r="C114" s="292"/>
      <c r="D114" s="292"/>
      <c r="E114" s="292"/>
      <c r="F114" s="29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row>
    <row r="115" spans="1:34" x14ac:dyDescent="0.25">
      <c r="A115" s="282"/>
      <c r="B115" s="282"/>
      <c r="C115" s="292"/>
      <c r="D115" s="292"/>
      <c r="E115" s="292"/>
      <c r="F115" s="29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row>
    <row r="116" spans="1:34" x14ac:dyDescent="0.25">
      <c r="A116" s="282"/>
      <c r="B116" s="282"/>
      <c r="C116" s="292"/>
      <c r="D116" s="292"/>
      <c r="E116" s="292"/>
      <c r="F116" s="29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row>
    <row r="117" spans="1:34" x14ac:dyDescent="0.25">
      <c r="A117" s="282"/>
      <c r="B117" s="282"/>
      <c r="C117" s="292"/>
      <c r="D117" s="292"/>
      <c r="E117" s="292"/>
      <c r="F117" s="29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row>
    <row r="118" spans="1:34" x14ac:dyDescent="0.25">
      <c r="A118" s="282"/>
      <c r="B118" s="282"/>
      <c r="C118" s="292"/>
      <c r="D118" s="292"/>
      <c r="E118" s="292"/>
      <c r="F118" s="29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row>
    <row r="119" spans="1:34" x14ac:dyDescent="0.25">
      <c r="A119" s="282"/>
      <c r="B119" s="282"/>
      <c r="C119" s="292"/>
      <c r="D119" s="292"/>
      <c r="E119" s="292"/>
      <c r="F119" s="29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row>
    <row r="120" spans="1:34" x14ac:dyDescent="0.25">
      <c r="A120" s="282"/>
      <c r="B120" s="282"/>
      <c r="C120" s="292"/>
      <c r="D120" s="292"/>
      <c r="E120" s="292"/>
      <c r="F120" s="29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row>
    <row r="121" spans="1:34" x14ac:dyDescent="0.25">
      <c r="A121" s="282"/>
      <c r="B121" s="282"/>
      <c r="C121" s="292"/>
      <c r="D121" s="292"/>
      <c r="E121" s="292"/>
      <c r="F121" s="29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row>
    <row r="122" spans="1:34" x14ac:dyDescent="0.25">
      <c r="A122" s="282"/>
      <c r="B122" s="282"/>
      <c r="C122" s="292"/>
      <c r="D122" s="292"/>
      <c r="E122" s="292"/>
      <c r="F122" s="29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row>
    <row r="123" spans="1:34" x14ac:dyDescent="0.25">
      <c r="A123" s="282"/>
      <c r="B123" s="282"/>
      <c r="C123" s="292"/>
      <c r="D123" s="292"/>
      <c r="E123" s="292"/>
      <c r="F123" s="29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row>
    <row r="124" spans="1:34" x14ac:dyDescent="0.25">
      <c r="A124" s="282"/>
      <c r="B124" s="282"/>
      <c r="C124" s="292"/>
      <c r="D124" s="292"/>
      <c r="E124" s="292"/>
      <c r="F124" s="29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row>
    <row r="125" spans="1:34" x14ac:dyDescent="0.25">
      <c r="A125" s="282"/>
      <c r="B125" s="282"/>
      <c r="C125" s="292"/>
      <c r="D125" s="292"/>
      <c r="E125" s="292"/>
      <c r="F125" s="29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row>
    <row r="126" spans="1:34" x14ac:dyDescent="0.25">
      <c r="A126" s="282"/>
      <c r="B126" s="282"/>
      <c r="C126" s="292"/>
      <c r="D126" s="292"/>
      <c r="E126" s="292"/>
      <c r="F126" s="29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row>
    <row r="127" spans="1:34" x14ac:dyDescent="0.25">
      <c r="A127" s="282"/>
      <c r="B127" s="282"/>
      <c r="C127" s="292"/>
      <c r="D127" s="292"/>
      <c r="E127" s="292"/>
      <c r="F127" s="29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row>
    <row r="128" spans="1:34" x14ac:dyDescent="0.25">
      <c r="A128" s="282"/>
      <c r="B128" s="282"/>
      <c r="C128" s="292"/>
      <c r="D128" s="292"/>
      <c r="E128" s="292"/>
      <c r="F128" s="29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row>
    <row r="129" spans="1:34" x14ac:dyDescent="0.25">
      <c r="A129" s="282"/>
      <c r="B129" s="292" t="s">
        <v>302</v>
      </c>
      <c r="C129" s="292"/>
      <c r="D129" s="292"/>
      <c r="E129" s="29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row>
    <row r="130" spans="1:34" x14ac:dyDescent="0.25">
      <c r="A130" s="282"/>
      <c r="B130" s="292" t="s">
        <v>293</v>
      </c>
      <c r="C130" s="423">
        <v>44197</v>
      </c>
      <c r="D130" s="423">
        <v>44228</v>
      </c>
      <c r="E130" s="423">
        <v>44256</v>
      </c>
      <c r="F130" s="423">
        <v>44287</v>
      </c>
      <c r="G130" s="423">
        <v>44317</v>
      </c>
      <c r="H130" s="423">
        <v>44348</v>
      </c>
      <c r="I130" s="423">
        <v>44378</v>
      </c>
      <c r="J130" s="423">
        <v>44409</v>
      </c>
      <c r="K130" s="423">
        <v>44440</v>
      </c>
      <c r="L130" s="423">
        <v>44470</v>
      </c>
      <c r="M130" s="423">
        <v>44501</v>
      </c>
      <c r="N130" s="423">
        <v>44531</v>
      </c>
      <c r="O130" s="423"/>
      <c r="P130" s="282"/>
      <c r="Q130" s="282"/>
      <c r="R130" s="282"/>
      <c r="S130" s="282"/>
      <c r="T130" s="282"/>
      <c r="U130" s="282"/>
      <c r="V130" s="282"/>
      <c r="W130" s="282"/>
      <c r="X130" s="282"/>
      <c r="Y130" s="282"/>
      <c r="Z130" s="282"/>
      <c r="AA130" s="282"/>
      <c r="AB130" s="282"/>
      <c r="AC130" s="282"/>
      <c r="AD130" s="282"/>
      <c r="AE130" s="282"/>
      <c r="AF130" s="282"/>
      <c r="AG130" s="282"/>
      <c r="AH130" s="282"/>
    </row>
    <row r="131" spans="1:34" ht="13.8" hidden="1" x14ac:dyDescent="0.25">
      <c r="A131" s="282"/>
      <c r="B131" s="425" t="s">
        <v>294</v>
      </c>
      <c r="C131" s="282">
        <v>0</v>
      </c>
      <c r="D131" s="282">
        <v>0</v>
      </c>
      <c r="E131" s="282">
        <v>0</v>
      </c>
      <c r="F131" s="282">
        <v>0</v>
      </c>
      <c r="G131" s="282">
        <v>0</v>
      </c>
      <c r="H131" s="282">
        <v>0</v>
      </c>
      <c r="I131" s="282">
        <v>0</v>
      </c>
      <c r="J131" s="282">
        <v>0</v>
      </c>
      <c r="K131" s="282">
        <v>0</v>
      </c>
      <c r="L131" s="282">
        <v>0</v>
      </c>
      <c r="M131" s="282">
        <v>0</v>
      </c>
      <c r="N131" s="282">
        <v>0</v>
      </c>
      <c r="O131" s="282"/>
      <c r="P131" s="282"/>
      <c r="Q131" s="282"/>
      <c r="R131" s="282"/>
      <c r="S131" s="282"/>
      <c r="T131" s="282"/>
      <c r="U131" s="282"/>
      <c r="V131" s="282"/>
      <c r="W131" s="282"/>
      <c r="X131" s="282"/>
      <c r="Y131" s="282"/>
      <c r="Z131" s="282"/>
      <c r="AA131" s="282"/>
      <c r="AB131" s="282"/>
      <c r="AC131" s="282"/>
      <c r="AD131" s="282"/>
      <c r="AE131" s="282"/>
      <c r="AF131" s="282"/>
      <c r="AG131" s="282"/>
      <c r="AH131" s="282"/>
    </row>
    <row r="132" spans="1:34" ht="13.8" x14ac:dyDescent="0.25">
      <c r="A132" s="282"/>
      <c r="B132" s="425" t="s">
        <v>295</v>
      </c>
      <c r="C132" s="282">
        <v>0</v>
      </c>
      <c r="D132" s="282">
        <v>0</v>
      </c>
      <c r="E132" s="282">
        <v>0</v>
      </c>
      <c r="F132" s="282">
        <v>0</v>
      </c>
      <c r="G132" s="282">
        <f>9+8</f>
        <v>17</v>
      </c>
      <c r="H132" s="282">
        <v>1</v>
      </c>
      <c r="I132" s="282">
        <v>0</v>
      </c>
      <c r="J132" s="282">
        <v>16</v>
      </c>
      <c r="K132" s="282">
        <v>0</v>
      </c>
      <c r="L132" s="282">
        <v>0</v>
      </c>
      <c r="M132" s="282">
        <f>7+3</f>
        <v>10</v>
      </c>
      <c r="N132" s="282">
        <v>-5</v>
      </c>
      <c r="O132" s="282"/>
      <c r="P132" s="282"/>
      <c r="Q132" s="282"/>
      <c r="R132" s="282"/>
      <c r="S132" s="282"/>
      <c r="T132" s="282"/>
      <c r="U132" s="282"/>
      <c r="V132" s="282"/>
      <c r="W132" s="282"/>
      <c r="X132" s="282"/>
      <c r="Y132" s="282"/>
      <c r="Z132" s="282"/>
      <c r="AA132" s="282"/>
      <c r="AB132" s="282"/>
      <c r="AC132" s="282"/>
      <c r="AD132" s="282"/>
      <c r="AE132" s="282"/>
      <c r="AF132" s="282"/>
      <c r="AG132" s="282"/>
      <c r="AH132" s="282"/>
    </row>
    <row r="133" spans="1:34" ht="13.8" x14ac:dyDescent="0.25">
      <c r="A133" s="282"/>
      <c r="B133" s="425" t="s">
        <v>296</v>
      </c>
      <c r="C133" s="282">
        <v>0</v>
      </c>
      <c r="D133" s="282">
        <v>0</v>
      </c>
      <c r="E133" s="282">
        <v>0</v>
      </c>
      <c r="F133" s="282">
        <v>0</v>
      </c>
      <c r="G133" s="282">
        <v>0</v>
      </c>
      <c r="H133" s="282">
        <v>0</v>
      </c>
      <c r="I133" s="282">
        <v>0</v>
      </c>
      <c r="J133" s="282">
        <v>0</v>
      </c>
      <c r="K133" s="282">
        <v>0</v>
      </c>
      <c r="L133" s="282">
        <v>0</v>
      </c>
      <c r="M133" s="282">
        <v>0</v>
      </c>
      <c r="N133" s="282">
        <v>0</v>
      </c>
      <c r="O133" s="282"/>
      <c r="P133" s="282"/>
      <c r="Q133" s="282"/>
      <c r="R133" s="282"/>
      <c r="S133" s="282"/>
      <c r="T133" s="282"/>
      <c r="U133" s="282"/>
      <c r="V133" s="282"/>
      <c r="W133" s="282"/>
      <c r="X133" s="282"/>
      <c r="Y133" s="282"/>
      <c r="Z133" s="282"/>
      <c r="AA133" s="282"/>
      <c r="AB133" s="282"/>
      <c r="AC133" s="282"/>
      <c r="AD133" s="282"/>
      <c r="AE133" s="282"/>
      <c r="AF133" s="282"/>
      <c r="AG133" s="282"/>
      <c r="AH133" s="282"/>
    </row>
    <row r="134" spans="1:34" ht="13.8" hidden="1" x14ac:dyDescent="0.25">
      <c r="A134" s="282"/>
      <c r="B134" s="425" t="s">
        <v>297</v>
      </c>
      <c r="C134" s="282">
        <v>0</v>
      </c>
      <c r="D134" s="282">
        <v>0</v>
      </c>
      <c r="E134" s="282">
        <v>0</v>
      </c>
      <c r="F134" s="282">
        <v>0</v>
      </c>
      <c r="G134" s="282">
        <v>0</v>
      </c>
      <c r="H134" s="282">
        <v>0</v>
      </c>
      <c r="I134" s="282">
        <v>0</v>
      </c>
      <c r="J134" s="282">
        <v>0</v>
      </c>
      <c r="K134" s="282">
        <v>0</v>
      </c>
      <c r="L134" s="282">
        <v>0</v>
      </c>
      <c r="M134" s="282">
        <v>0</v>
      </c>
      <c r="N134" s="282">
        <v>0</v>
      </c>
      <c r="O134" s="282"/>
      <c r="P134" s="282"/>
      <c r="Q134" s="282"/>
      <c r="R134" s="282"/>
      <c r="S134" s="282"/>
      <c r="T134" s="282"/>
      <c r="U134" s="282"/>
      <c r="V134" s="282"/>
      <c r="W134" s="282"/>
      <c r="X134" s="282"/>
      <c r="Y134" s="282"/>
      <c r="Z134" s="282"/>
      <c r="AA134" s="282"/>
      <c r="AB134" s="282"/>
      <c r="AC134" s="282"/>
      <c r="AD134" s="282"/>
      <c r="AE134" s="282"/>
      <c r="AF134" s="282"/>
      <c r="AG134" s="282"/>
      <c r="AH134" s="282"/>
    </row>
    <row r="135" spans="1:34" ht="13.8" hidden="1" x14ac:dyDescent="0.25">
      <c r="A135" s="282"/>
      <c r="B135" s="425" t="s">
        <v>230</v>
      </c>
      <c r="C135" s="282">
        <v>0</v>
      </c>
      <c r="D135" s="282">
        <v>0</v>
      </c>
      <c r="E135" s="282">
        <v>0</v>
      </c>
      <c r="F135" s="282">
        <v>0</v>
      </c>
      <c r="G135" s="282">
        <v>0</v>
      </c>
      <c r="H135" s="282">
        <v>0</v>
      </c>
      <c r="I135" s="282">
        <v>0</v>
      </c>
      <c r="J135" s="282">
        <v>0</v>
      </c>
      <c r="K135" s="282">
        <v>0</v>
      </c>
      <c r="L135" s="282">
        <v>0</v>
      </c>
      <c r="M135" s="282">
        <v>0</v>
      </c>
      <c r="N135" s="282">
        <v>0</v>
      </c>
      <c r="O135" s="282"/>
      <c r="P135" s="282"/>
      <c r="Q135" s="282"/>
      <c r="R135" s="282"/>
      <c r="S135" s="282"/>
      <c r="T135" s="282"/>
      <c r="U135" s="282"/>
      <c r="V135" s="282"/>
      <c r="W135" s="282"/>
      <c r="X135" s="282"/>
      <c r="Y135" s="282"/>
      <c r="Z135" s="282"/>
      <c r="AA135" s="282"/>
      <c r="AB135" s="282"/>
      <c r="AC135" s="282"/>
      <c r="AD135" s="282"/>
      <c r="AE135" s="282"/>
      <c r="AF135" s="282"/>
      <c r="AG135" s="282"/>
      <c r="AH135" s="282"/>
    </row>
    <row r="136" spans="1:34" ht="13.8" x14ac:dyDescent="0.25">
      <c r="A136" s="282"/>
      <c r="B136" s="425" t="s">
        <v>231</v>
      </c>
      <c r="C136" s="282">
        <v>0</v>
      </c>
      <c r="D136" s="282">
        <v>0</v>
      </c>
      <c r="E136" s="282">
        <v>0</v>
      </c>
      <c r="F136" s="282">
        <v>0</v>
      </c>
      <c r="G136" s="282">
        <v>0</v>
      </c>
      <c r="H136" s="282">
        <v>0</v>
      </c>
      <c r="I136" s="282">
        <v>0</v>
      </c>
      <c r="J136" s="282">
        <v>0</v>
      </c>
      <c r="K136" s="282">
        <v>0</v>
      </c>
      <c r="L136" s="282">
        <v>0</v>
      </c>
      <c r="M136" s="282">
        <v>0</v>
      </c>
      <c r="N136" s="282">
        <v>0</v>
      </c>
      <c r="O136" s="282"/>
      <c r="P136" s="282"/>
      <c r="Q136" s="282"/>
      <c r="R136" s="282"/>
      <c r="S136" s="282"/>
      <c r="T136" s="282"/>
      <c r="U136" s="282"/>
      <c r="V136" s="282"/>
      <c r="W136" s="282"/>
      <c r="X136" s="282"/>
      <c r="Y136" s="282"/>
      <c r="Z136" s="282"/>
      <c r="AA136" s="282"/>
      <c r="AB136" s="282"/>
      <c r="AC136" s="282"/>
      <c r="AD136" s="282"/>
      <c r="AE136" s="282"/>
      <c r="AF136" s="282"/>
      <c r="AG136" s="282"/>
      <c r="AH136" s="282"/>
    </row>
    <row r="137" spans="1:34" ht="13.8" x14ac:dyDescent="0.25">
      <c r="A137" s="282"/>
      <c r="B137" s="425" t="s">
        <v>233</v>
      </c>
      <c r="C137" s="282">
        <v>0</v>
      </c>
      <c r="D137" s="282">
        <v>0</v>
      </c>
      <c r="E137" s="282">
        <v>0</v>
      </c>
      <c r="F137" s="282">
        <v>30</v>
      </c>
      <c r="G137" s="282">
        <v>0</v>
      </c>
      <c r="H137" s="282">
        <v>0</v>
      </c>
      <c r="I137" s="282">
        <v>0</v>
      </c>
      <c r="J137" s="282">
        <v>0</v>
      </c>
      <c r="K137" s="282">
        <v>0</v>
      </c>
      <c r="L137" s="282">
        <v>0</v>
      </c>
      <c r="M137" s="282">
        <v>0</v>
      </c>
      <c r="N137" s="282">
        <v>0</v>
      </c>
      <c r="O137" s="282"/>
      <c r="P137" s="282"/>
      <c r="Q137" s="282"/>
      <c r="R137" s="282"/>
      <c r="S137" s="282"/>
      <c r="T137" s="282"/>
      <c r="U137" s="282"/>
      <c r="V137" s="282"/>
      <c r="W137" s="282"/>
      <c r="X137" s="282"/>
      <c r="Y137" s="282"/>
      <c r="Z137" s="282"/>
      <c r="AA137" s="282"/>
      <c r="AB137" s="282"/>
      <c r="AC137" s="282"/>
      <c r="AD137" s="282"/>
      <c r="AE137" s="282"/>
      <c r="AF137" s="282"/>
      <c r="AG137" s="282"/>
      <c r="AH137" s="282"/>
    </row>
    <row r="138" spans="1:34" ht="13.8" x14ac:dyDescent="0.25">
      <c r="A138" s="282"/>
      <c r="B138" s="425" t="s">
        <v>303</v>
      </c>
      <c r="C138" s="282">
        <f>SUM($C$131:C137)</f>
        <v>0</v>
      </c>
      <c r="D138" s="282">
        <f>SUM($C$131:D137)</f>
        <v>0</v>
      </c>
      <c r="E138" s="282">
        <f>SUM($C$131:E137)</f>
        <v>0</v>
      </c>
      <c r="F138" s="282">
        <f>SUM($C$131:F137)</f>
        <v>30</v>
      </c>
      <c r="G138" s="282">
        <f>SUM($C$131:G137)</f>
        <v>47</v>
      </c>
      <c r="H138" s="282">
        <f>SUM($C$131:H137)</f>
        <v>48</v>
      </c>
      <c r="I138" s="282">
        <f>SUM($C$131:I137)</f>
        <v>48</v>
      </c>
      <c r="J138" s="282">
        <f>SUM($C$131:J137)</f>
        <v>64</v>
      </c>
      <c r="K138" s="282">
        <f>SUM($C$131:K137)</f>
        <v>64</v>
      </c>
      <c r="L138" s="282">
        <f>SUM($C$131:L137)</f>
        <v>64</v>
      </c>
      <c r="M138" s="282">
        <f>SUM($C$131:M137)</f>
        <v>74</v>
      </c>
      <c r="N138" s="282">
        <f>SUM($C$131:N137)</f>
        <v>69</v>
      </c>
      <c r="O138" s="282"/>
      <c r="P138" s="282"/>
      <c r="Q138" s="282"/>
      <c r="R138" s="282"/>
      <c r="S138" s="282"/>
      <c r="T138" s="282"/>
      <c r="U138" s="282"/>
      <c r="V138" s="282"/>
      <c r="W138" s="282"/>
      <c r="X138" s="282"/>
      <c r="Y138" s="282"/>
      <c r="Z138" s="282"/>
      <c r="AA138" s="282"/>
      <c r="AB138" s="282"/>
      <c r="AC138" s="282"/>
      <c r="AD138" s="282"/>
      <c r="AE138" s="282"/>
      <c r="AF138" s="282"/>
      <c r="AG138" s="282"/>
      <c r="AH138" s="282"/>
    </row>
    <row r="139" spans="1:34" x14ac:dyDescent="0.25">
      <c r="A139" s="282"/>
      <c r="B139" s="282"/>
      <c r="C139" s="292"/>
      <c r="D139" s="292"/>
      <c r="E139" s="292"/>
      <c r="F139" s="29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row>
    <row r="140" spans="1:34" x14ac:dyDescent="0.25">
      <c r="A140" s="282"/>
      <c r="B140" s="282"/>
      <c r="C140" s="292"/>
      <c r="D140" s="292"/>
      <c r="E140" s="292"/>
      <c r="F140" s="29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282"/>
      <c r="AF140" s="282"/>
      <c r="AG140" s="282"/>
      <c r="AH140" s="282"/>
    </row>
    <row r="141" spans="1:34" x14ac:dyDescent="0.25">
      <c r="A141" s="282"/>
      <c r="B141" s="282"/>
      <c r="C141" s="292"/>
      <c r="D141" s="292"/>
      <c r="E141" s="292"/>
      <c r="F141" s="29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row>
    <row r="142" spans="1:34" x14ac:dyDescent="0.25">
      <c r="A142" s="282"/>
      <c r="B142" s="282"/>
      <c r="C142" s="292"/>
      <c r="D142" s="292"/>
      <c r="E142" s="292"/>
      <c r="F142" s="29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282"/>
      <c r="AF142" s="282"/>
      <c r="AG142" s="282"/>
      <c r="AH142" s="282"/>
    </row>
    <row r="143" spans="1:34" x14ac:dyDescent="0.25">
      <c r="A143" s="282"/>
      <c r="B143" s="282"/>
      <c r="C143" s="292"/>
      <c r="D143" s="292"/>
      <c r="E143" s="292"/>
      <c r="F143" s="29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row>
    <row r="144" spans="1:34" x14ac:dyDescent="0.25">
      <c r="A144" s="282"/>
      <c r="B144" s="282"/>
      <c r="C144" s="292"/>
      <c r="D144" s="292"/>
      <c r="E144" s="292"/>
      <c r="F144" s="29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row>
    <row r="145" spans="1:34" x14ac:dyDescent="0.25">
      <c r="A145" s="282"/>
      <c r="B145" s="282"/>
      <c r="C145" s="292"/>
      <c r="D145" s="292"/>
      <c r="E145" s="292"/>
      <c r="F145" s="29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row>
    <row r="146" spans="1:34" x14ac:dyDescent="0.25">
      <c r="A146" s="282"/>
      <c r="B146" s="282"/>
      <c r="C146" s="292"/>
      <c r="D146" s="292"/>
      <c r="E146" s="292"/>
      <c r="F146" s="29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row>
    <row r="147" spans="1:34" x14ac:dyDescent="0.25">
      <c r="A147" s="282"/>
      <c r="B147" s="282"/>
      <c r="C147" s="292"/>
      <c r="D147" s="292"/>
      <c r="E147" s="292"/>
      <c r="F147" s="29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row>
    <row r="148" spans="1:34" x14ac:dyDescent="0.25">
      <c r="A148" s="282"/>
      <c r="B148" s="282"/>
      <c r="C148" s="292"/>
      <c r="D148" s="292"/>
      <c r="E148" s="292"/>
      <c r="F148" s="29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row>
    <row r="149" spans="1:34" x14ac:dyDescent="0.25">
      <c r="A149" s="282"/>
      <c r="B149" s="282"/>
      <c r="C149" s="292"/>
      <c r="D149" s="292"/>
      <c r="E149" s="292"/>
      <c r="F149" s="29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row>
    <row r="150" spans="1:34" x14ac:dyDescent="0.25">
      <c r="A150" s="282"/>
      <c r="B150" s="282"/>
      <c r="C150" s="292"/>
      <c r="D150" s="292"/>
      <c r="E150" s="292"/>
      <c r="F150" s="29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row>
    <row r="151" spans="1:34" x14ac:dyDescent="0.25">
      <c r="A151" s="282"/>
      <c r="B151" s="282"/>
      <c r="C151" s="292"/>
      <c r="D151" s="292"/>
      <c r="E151" s="292"/>
      <c r="F151" s="29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row>
    <row r="152" spans="1:34" x14ac:dyDescent="0.25">
      <c r="A152" s="282"/>
      <c r="B152" s="282"/>
      <c r="C152" s="292"/>
      <c r="D152" s="292"/>
      <c r="E152" s="292"/>
      <c r="F152" s="29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row>
    <row r="153" spans="1:34" x14ac:dyDescent="0.25">
      <c r="A153" s="282"/>
      <c r="B153" s="282"/>
      <c r="C153" s="292"/>
      <c r="D153" s="292"/>
      <c r="E153" s="292"/>
      <c r="F153" s="29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row>
    <row r="154" spans="1:34" x14ac:dyDescent="0.25">
      <c r="A154" s="282"/>
      <c r="B154" s="282"/>
      <c r="C154" s="292"/>
      <c r="D154" s="292"/>
      <c r="E154" s="292"/>
      <c r="F154" s="29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row>
    <row r="155" spans="1:34" x14ac:dyDescent="0.25">
      <c r="A155" s="282"/>
      <c r="B155" s="282"/>
      <c r="C155" s="292"/>
      <c r="D155" s="292"/>
      <c r="E155" s="292"/>
      <c r="F155" s="29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row>
    <row r="156" spans="1:34" x14ac:dyDescent="0.25">
      <c r="A156" s="282"/>
      <c r="B156" s="282"/>
      <c r="C156" s="292"/>
      <c r="D156" s="292"/>
      <c r="E156" s="292"/>
      <c r="F156" s="29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row>
    <row r="157" spans="1:34" x14ac:dyDescent="0.25">
      <c r="A157" s="282"/>
      <c r="B157" s="282"/>
      <c r="C157" s="292"/>
      <c r="D157" s="292"/>
      <c r="E157" s="292"/>
      <c r="F157" s="29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row>
    <row r="158" spans="1:34" x14ac:dyDescent="0.25">
      <c r="A158" s="282"/>
      <c r="B158" s="282"/>
      <c r="C158" s="292"/>
      <c r="D158" s="292"/>
      <c r="E158" s="292"/>
      <c r="F158" s="292"/>
      <c r="G158" s="282"/>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row>
    <row r="159" spans="1:34" x14ac:dyDescent="0.25">
      <c r="A159" s="282"/>
      <c r="B159" s="282"/>
      <c r="C159" s="292"/>
      <c r="D159" s="292"/>
      <c r="E159" s="292"/>
      <c r="F159" s="29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row>
    <row r="160" spans="1:34" x14ac:dyDescent="0.25">
      <c r="A160" s="282"/>
      <c r="B160" s="282"/>
      <c r="C160" s="292"/>
      <c r="D160" s="292"/>
      <c r="E160" s="292"/>
      <c r="F160" s="292"/>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row>
    <row r="161" spans="1:34" x14ac:dyDescent="0.25">
      <c r="A161" s="282"/>
      <c r="B161" s="282"/>
      <c r="C161" s="292"/>
      <c r="D161" s="292"/>
      <c r="E161" s="292"/>
      <c r="F161" s="29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row>
    <row r="162" spans="1:34" x14ac:dyDescent="0.25">
      <c r="A162" s="282"/>
      <c r="B162" s="282"/>
      <c r="C162" s="292"/>
      <c r="D162" s="292"/>
      <c r="E162" s="292"/>
      <c r="F162" s="29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row>
    <row r="163" spans="1:34" x14ac:dyDescent="0.25">
      <c r="A163" s="282"/>
      <c r="B163" s="282"/>
      <c r="C163" s="292"/>
      <c r="D163" s="292"/>
      <c r="E163" s="292"/>
      <c r="F163" s="29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row>
    <row r="164" spans="1:34" x14ac:dyDescent="0.25">
      <c r="A164" s="282"/>
      <c r="B164" s="282"/>
      <c r="C164" s="292"/>
      <c r="D164" s="292"/>
      <c r="E164" s="292"/>
      <c r="F164" s="29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row>
    <row r="165" spans="1:34" x14ac:dyDescent="0.25">
      <c r="A165" s="282"/>
      <c r="B165" s="282"/>
      <c r="C165" s="292"/>
      <c r="D165" s="292"/>
      <c r="E165" s="292"/>
      <c r="F165" s="29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row>
    <row r="166" spans="1:34" x14ac:dyDescent="0.25">
      <c r="A166" s="282"/>
      <c r="B166" s="282"/>
      <c r="C166" s="292"/>
      <c r="D166" s="292"/>
      <c r="E166" s="292"/>
      <c r="F166" s="292"/>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row>
    <row r="167" spans="1:34" x14ac:dyDescent="0.25">
      <c r="A167" s="282"/>
      <c r="B167" s="282"/>
      <c r="C167" s="292"/>
      <c r="D167" s="292"/>
      <c r="E167" s="292"/>
      <c r="F167" s="29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row>
    <row r="168" spans="1:34" x14ac:dyDescent="0.25">
      <c r="A168" s="282"/>
      <c r="B168" s="282"/>
      <c r="C168" s="292"/>
      <c r="D168" s="292"/>
      <c r="E168" s="292"/>
      <c r="F168" s="29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row>
    <row r="169" spans="1:34" x14ac:dyDescent="0.25">
      <c r="A169" s="282"/>
      <c r="B169" s="282"/>
      <c r="C169" s="292"/>
      <c r="D169" s="292"/>
      <c r="E169" s="292"/>
      <c r="F169" s="292"/>
      <c r="G169" s="282"/>
      <c r="H169" s="282"/>
      <c r="I169" s="282"/>
      <c r="J169" s="282"/>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row>
    <row r="170" spans="1:34" x14ac:dyDescent="0.25">
      <c r="A170" s="282"/>
      <c r="B170" s="282"/>
      <c r="C170" s="292"/>
      <c r="D170" s="292"/>
      <c r="E170" s="292"/>
      <c r="F170" s="29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row>
    <row r="171" spans="1:34" x14ac:dyDescent="0.25">
      <c r="A171" s="282"/>
      <c r="B171" s="282"/>
      <c r="C171" s="292"/>
      <c r="D171" s="292"/>
      <c r="E171" s="292"/>
      <c r="F171" s="29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row>
    <row r="172" spans="1:34" x14ac:dyDescent="0.25">
      <c r="A172" s="282"/>
      <c r="B172" s="282"/>
      <c r="C172" s="292"/>
      <c r="D172" s="292"/>
      <c r="E172" s="292"/>
      <c r="F172" s="29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row>
    <row r="173" spans="1:34" x14ac:dyDescent="0.25">
      <c r="A173" s="282"/>
      <c r="B173" s="282"/>
      <c r="C173" s="292"/>
      <c r="D173" s="292"/>
      <c r="E173" s="292"/>
      <c r="F173" s="29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row>
    <row r="174" spans="1:34" x14ac:dyDescent="0.25">
      <c r="A174" s="282"/>
      <c r="B174" s="282"/>
      <c r="C174" s="292"/>
      <c r="D174" s="292"/>
      <c r="E174" s="292"/>
      <c r="F174" s="29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row>
    <row r="175" spans="1:34" x14ac:dyDescent="0.25">
      <c r="A175" s="282"/>
      <c r="B175" s="282"/>
      <c r="C175" s="292"/>
      <c r="D175" s="292"/>
      <c r="E175" s="292"/>
      <c r="F175" s="29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row>
    <row r="176" spans="1:34" x14ac:dyDescent="0.25">
      <c r="A176" s="282"/>
      <c r="B176" s="282"/>
      <c r="C176" s="292"/>
      <c r="D176" s="292"/>
      <c r="E176" s="292"/>
      <c r="F176" s="29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row>
    <row r="177" spans="1:34" x14ac:dyDescent="0.25">
      <c r="A177" s="282"/>
      <c r="B177" s="282"/>
      <c r="C177" s="292"/>
      <c r="D177" s="292"/>
      <c r="E177" s="292"/>
      <c r="F177" s="29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row>
    <row r="178" spans="1:34" x14ac:dyDescent="0.25">
      <c r="A178" s="282"/>
      <c r="B178" s="282"/>
      <c r="C178" s="292"/>
      <c r="D178" s="292"/>
      <c r="E178" s="292"/>
      <c r="F178" s="29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row>
    <row r="179" spans="1:34" x14ac:dyDescent="0.25">
      <c r="A179" s="282"/>
      <c r="B179" s="282"/>
      <c r="C179" s="292"/>
      <c r="D179" s="292"/>
      <c r="E179" s="292"/>
      <c r="F179" s="29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row>
    <row r="180" spans="1:34" x14ac:dyDescent="0.25">
      <c r="A180" s="282"/>
      <c r="B180" s="282"/>
      <c r="C180" s="292"/>
      <c r="D180" s="292"/>
      <c r="E180" s="292"/>
      <c r="F180" s="292"/>
      <c r="G180" s="282"/>
      <c r="H180" s="282"/>
      <c r="I180" s="282"/>
      <c r="J180" s="282"/>
      <c r="K180" s="282"/>
      <c r="L180" s="282"/>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row>
    <row r="181" spans="1:34" x14ac:dyDescent="0.25">
      <c r="A181" s="282"/>
      <c r="B181" s="282"/>
      <c r="C181" s="292"/>
      <c r="D181" s="292"/>
      <c r="E181" s="292"/>
      <c r="F181" s="292"/>
      <c r="G181" s="282"/>
      <c r="H181" s="282"/>
      <c r="I181" s="282"/>
      <c r="J181" s="282"/>
      <c r="K181" s="282"/>
      <c r="L181" s="282"/>
      <c r="M181" s="282"/>
      <c r="N181" s="282"/>
      <c r="O181" s="282"/>
      <c r="P181" s="282"/>
      <c r="Q181" s="282"/>
      <c r="R181" s="282"/>
      <c r="S181" s="282"/>
      <c r="T181" s="282"/>
      <c r="U181" s="282"/>
      <c r="V181" s="282"/>
      <c r="W181" s="282"/>
      <c r="X181" s="282"/>
      <c r="Y181" s="282"/>
      <c r="Z181" s="282"/>
      <c r="AA181" s="282"/>
      <c r="AB181" s="282"/>
      <c r="AC181" s="282"/>
      <c r="AD181" s="282"/>
      <c r="AE181" s="282"/>
      <c r="AF181" s="282"/>
      <c r="AG181" s="282"/>
      <c r="AH181" s="282"/>
    </row>
    <row r="182" spans="1:34" x14ac:dyDescent="0.25">
      <c r="A182" s="282"/>
      <c r="B182" s="282"/>
      <c r="C182" s="292"/>
      <c r="D182" s="292"/>
      <c r="E182" s="292"/>
      <c r="F182" s="292"/>
      <c r="G182" s="282"/>
      <c r="H182" s="282"/>
      <c r="I182" s="282"/>
      <c r="J182" s="282"/>
      <c r="K182" s="282"/>
      <c r="L182" s="282"/>
      <c r="M182" s="282"/>
      <c r="N182" s="282"/>
      <c r="O182" s="282"/>
      <c r="P182" s="282"/>
      <c r="Q182" s="282"/>
      <c r="R182" s="282"/>
      <c r="S182" s="282"/>
      <c r="T182" s="282"/>
      <c r="U182" s="282"/>
      <c r="V182" s="282"/>
      <c r="W182" s="282"/>
      <c r="X182" s="282"/>
      <c r="Y182" s="282"/>
      <c r="Z182" s="282"/>
      <c r="AA182" s="282"/>
      <c r="AB182" s="282"/>
      <c r="AC182" s="282"/>
      <c r="AD182" s="282"/>
      <c r="AE182" s="282"/>
      <c r="AF182" s="282"/>
      <c r="AG182" s="282"/>
      <c r="AH182" s="282"/>
    </row>
    <row r="183" spans="1:34" x14ac:dyDescent="0.25">
      <c r="A183" s="282"/>
      <c r="B183" s="282"/>
      <c r="C183" s="292"/>
      <c r="D183" s="292"/>
      <c r="E183" s="292"/>
      <c r="F183" s="292"/>
      <c r="G183" s="282"/>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c r="AH183" s="282"/>
    </row>
    <row r="184" spans="1:34" x14ac:dyDescent="0.25">
      <c r="A184" s="282"/>
      <c r="B184" s="282"/>
      <c r="C184" s="292"/>
      <c r="D184" s="292"/>
      <c r="E184" s="292"/>
      <c r="F184" s="292"/>
      <c r="G184" s="282"/>
      <c r="H184" s="282"/>
      <c r="I184" s="282"/>
      <c r="J184" s="282"/>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row>
    <row r="185" spans="1:34" x14ac:dyDescent="0.25">
      <c r="A185" s="282"/>
      <c r="B185" s="282"/>
      <c r="C185" s="292"/>
      <c r="D185" s="292"/>
      <c r="E185" s="292"/>
      <c r="F185" s="292"/>
      <c r="G185" s="282"/>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282"/>
    </row>
    <row r="186" spans="1:34" x14ac:dyDescent="0.25">
      <c r="A186" s="282"/>
      <c r="B186" s="282"/>
      <c r="C186" s="292"/>
      <c r="D186" s="292"/>
      <c r="E186" s="292"/>
      <c r="F186" s="292"/>
      <c r="G186" s="282"/>
      <c r="H186" s="282"/>
      <c r="I186" s="282"/>
      <c r="J186" s="282"/>
      <c r="K186" s="282"/>
      <c r="L186" s="282"/>
      <c r="M186" s="282"/>
      <c r="N186" s="282"/>
      <c r="O186" s="282"/>
      <c r="P186" s="282"/>
      <c r="Q186" s="282"/>
      <c r="R186" s="282"/>
      <c r="S186" s="282"/>
      <c r="T186" s="282"/>
      <c r="U186" s="282"/>
      <c r="V186" s="282"/>
      <c r="W186" s="282"/>
      <c r="X186" s="282"/>
      <c r="Y186" s="282"/>
      <c r="Z186" s="282"/>
      <c r="AA186" s="282"/>
      <c r="AB186" s="282"/>
      <c r="AC186" s="282"/>
      <c r="AD186" s="282"/>
      <c r="AE186" s="282"/>
      <c r="AF186" s="282"/>
      <c r="AG186" s="282"/>
      <c r="AH186" s="282"/>
    </row>
    <row r="187" spans="1:34" x14ac:dyDescent="0.25">
      <c r="A187" s="282"/>
      <c r="B187" s="282"/>
      <c r="C187" s="292"/>
      <c r="D187" s="292"/>
      <c r="E187" s="292"/>
      <c r="F187" s="292"/>
      <c r="G187" s="282"/>
      <c r="H187" s="282"/>
      <c r="I187" s="282"/>
      <c r="J187" s="282"/>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row>
    <row r="188" spans="1:34" x14ac:dyDescent="0.25">
      <c r="A188" s="282"/>
      <c r="B188" s="282"/>
      <c r="C188" s="292"/>
      <c r="D188" s="292"/>
      <c r="E188" s="292"/>
      <c r="F188" s="292"/>
      <c r="G188" s="282"/>
      <c r="H188" s="282"/>
      <c r="I188" s="282"/>
      <c r="J188" s="282"/>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row>
    <row r="189" spans="1:34" x14ac:dyDescent="0.25">
      <c r="A189" s="282"/>
      <c r="B189" s="282"/>
      <c r="C189" s="292"/>
      <c r="D189" s="292"/>
      <c r="E189" s="292"/>
      <c r="F189" s="292"/>
      <c r="G189" s="282"/>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row>
    <row r="190" spans="1:34" x14ac:dyDescent="0.25">
      <c r="A190" s="282"/>
      <c r="B190" s="282"/>
      <c r="C190" s="292"/>
      <c r="D190" s="292"/>
      <c r="E190" s="292"/>
      <c r="F190" s="29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row>
    <row r="191" spans="1:34" x14ac:dyDescent="0.25">
      <c r="A191" s="282"/>
      <c r="B191" s="282"/>
      <c r="C191" s="292"/>
      <c r="D191" s="292"/>
      <c r="E191" s="292"/>
      <c r="F191" s="292"/>
      <c r="G191" s="282"/>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row>
    <row r="192" spans="1:34" x14ac:dyDescent="0.25">
      <c r="A192" s="282"/>
      <c r="B192" s="282"/>
      <c r="C192" s="292"/>
      <c r="D192" s="292"/>
      <c r="E192" s="292"/>
      <c r="F192" s="292"/>
      <c r="G192" s="282"/>
      <c r="H192" s="282"/>
      <c r="I192" s="282"/>
      <c r="J192" s="282"/>
      <c r="K192" s="282"/>
      <c r="L192" s="282"/>
      <c r="M192" s="282"/>
      <c r="N192" s="282"/>
      <c r="O192" s="282"/>
      <c r="P192" s="282"/>
      <c r="Q192" s="282"/>
      <c r="R192" s="282"/>
      <c r="S192" s="282"/>
      <c r="T192" s="282"/>
      <c r="U192" s="282"/>
      <c r="V192" s="282"/>
      <c r="W192" s="282"/>
      <c r="X192" s="282"/>
      <c r="Y192" s="282"/>
      <c r="Z192" s="282"/>
      <c r="AA192" s="282"/>
      <c r="AB192" s="282"/>
      <c r="AC192" s="282"/>
      <c r="AD192" s="282"/>
      <c r="AE192" s="282"/>
      <c r="AF192" s="282"/>
      <c r="AG192" s="282"/>
      <c r="AH192" s="282"/>
    </row>
    <row r="193" spans="1:34" x14ac:dyDescent="0.25">
      <c r="A193" s="282"/>
      <c r="B193" s="282"/>
      <c r="C193" s="292"/>
      <c r="D193" s="292"/>
      <c r="E193" s="292"/>
      <c r="F193" s="292"/>
      <c r="G193" s="282"/>
      <c r="H193" s="282"/>
      <c r="I193" s="282"/>
      <c r="J193" s="282"/>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row>
    <row r="194" spans="1:34" x14ac:dyDescent="0.25">
      <c r="A194" s="282"/>
      <c r="B194" s="282"/>
      <c r="C194" s="292"/>
      <c r="D194" s="292"/>
      <c r="E194" s="292"/>
      <c r="F194" s="292"/>
      <c r="G194" s="282"/>
      <c r="H194" s="282"/>
      <c r="I194" s="282"/>
      <c r="J194" s="282"/>
      <c r="K194" s="282"/>
      <c r="L194" s="282"/>
      <c r="M194" s="282"/>
      <c r="N194" s="282"/>
      <c r="O194" s="282"/>
      <c r="P194" s="282"/>
      <c r="Q194" s="282"/>
      <c r="R194" s="282"/>
      <c r="S194" s="282"/>
      <c r="T194" s="282"/>
      <c r="U194" s="282"/>
      <c r="V194" s="282"/>
      <c r="W194" s="282"/>
      <c r="X194" s="282"/>
      <c r="Y194" s="282"/>
      <c r="Z194" s="282"/>
      <c r="AA194" s="282"/>
      <c r="AB194" s="282"/>
      <c r="AC194" s="282"/>
      <c r="AD194" s="282"/>
      <c r="AE194" s="282"/>
      <c r="AF194" s="282"/>
      <c r="AG194" s="282"/>
      <c r="AH194" s="282"/>
    </row>
    <row r="195" spans="1:34" x14ac:dyDescent="0.25">
      <c r="A195" s="282"/>
      <c r="B195" s="282"/>
      <c r="C195" s="292"/>
      <c r="D195" s="292"/>
      <c r="E195" s="292"/>
      <c r="F195" s="292"/>
      <c r="G195" s="282"/>
      <c r="H195" s="282"/>
      <c r="I195" s="282"/>
      <c r="J195" s="282"/>
      <c r="K195" s="282"/>
      <c r="L195" s="282"/>
      <c r="M195" s="282"/>
      <c r="N195" s="282"/>
      <c r="O195" s="282"/>
      <c r="P195" s="282"/>
      <c r="Q195" s="282"/>
      <c r="R195" s="282"/>
      <c r="S195" s="282"/>
      <c r="T195" s="282"/>
      <c r="U195" s="282"/>
      <c r="V195" s="282"/>
      <c r="W195" s="282"/>
      <c r="X195" s="282"/>
      <c r="Y195" s="282"/>
      <c r="Z195" s="282"/>
      <c r="AA195" s="282"/>
      <c r="AB195" s="282"/>
      <c r="AC195" s="282"/>
      <c r="AD195" s="282"/>
      <c r="AE195" s="282"/>
      <c r="AF195" s="282"/>
      <c r="AG195" s="282"/>
      <c r="AH195" s="282"/>
    </row>
    <row r="196" spans="1:34" x14ac:dyDescent="0.25">
      <c r="A196" s="282"/>
      <c r="B196" s="282"/>
      <c r="C196" s="292"/>
      <c r="D196" s="292"/>
      <c r="E196" s="292"/>
      <c r="F196" s="292"/>
      <c r="G196" s="282"/>
      <c r="H196" s="282"/>
      <c r="I196" s="282"/>
      <c r="J196" s="282"/>
      <c r="K196" s="282"/>
      <c r="L196" s="282"/>
      <c r="M196" s="282"/>
      <c r="N196" s="282"/>
      <c r="O196" s="282"/>
      <c r="P196" s="282"/>
      <c r="Q196" s="282"/>
      <c r="R196" s="282"/>
      <c r="S196" s="282"/>
      <c r="T196" s="282"/>
      <c r="U196" s="282"/>
      <c r="V196" s="282"/>
      <c r="W196" s="282"/>
      <c r="X196" s="282"/>
      <c r="Y196" s="282"/>
      <c r="Z196" s="282"/>
      <c r="AA196" s="282"/>
      <c r="AB196" s="282"/>
      <c r="AC196" s="282"/>
      <c r="AD196" s="282"/>
      <c r="AE196" s="282"/>
      <c r="AF196" s="282"/>
      <c r="AG196" s="282"/>
      <c r="AH196" s="282"/>
    </row>
    <row r="197" spans="1:34" x14ac:dyDescent="0.25">
      <c r="A197" s="282"/>
      <c r="B197" s="282"/>
      <c r="C197" s="292"/>
      <c r="D197" s="292"/>
      <c r="E197" s="292"/>
      <c r="F197" s="292"/>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row>
    <row r="198" spans="1:34" x14ac:dyDescent="0.25">
      <c r="A198" s="282"/>
      <c r="B198" s="282"/>
      <c r="C198" s="292"/>
      <c r="D198" s="292"/>
      <c r="E198" s="292"/>
      <c r="F198" s="292"/>
      <c r="G198" s="282"/>
      <c r="H198" s="282"/>
      <c r="I198" s="282"/>
      <c r="J198" s="282"/>
      <c r="K198" s="282"/>
      <c r="L198" s="282"/>
      <c r="M198" s="282"/>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row>
    <row r="199" spans="1:34" x14ac:dyDescent="0.25">
      <c r="A199" s="282"/>
      <c r="B199" s="282"/>
      <c r="C199" s="292"/>
      <c r="D199" s="292"/>
      <c r="E199" s="292"/>
      <c r="F199" s="292"/>
      <c r="G199" s="282"/>
      <c r="H199" s="282"/>
      <c r="I199" s="282"/>
      <c r="J199" s="282"/>
      <c r="K199" s="282"/>
      <c r="L199" s="282"/>
      <c r="M199" s="282"/>
      <c r="N199" s="282"/>
      <c r="O199" s="282"/>
      <c r="P199" s="282"/>
      <c r="Q199" s="282"/>
      <c r="R199" s="282"/>
      <c r="S199" s="282"/>
      <c r="T199" s="282"/>
      <c r="U199" s="282"/>
      <c r="V199" s="282"/>
      <c r="W199" s="282"/>
      <c r="X199" s="282"/>
      <c r="Y199" s="282"/>
      <c r="Z199" s="282"/>
      <c r="AA199" s="282"/>
      <c r="AB199" s="282"/>
      <c r="AC199" s="282"/>
      <c r="AD199" s="282"/>
      <c r="AE199" s="282"/>
      <c r="AF199" s="282"/>
      <c r="AG199" s="282"/>
      <c r="AH199" s="282"/>
    </row>
    <row r="200" spans="1:34" x14ac:dyDescent="0.25">
      <c r="A200" s="282"/>
      <c r="B200" s="282"/>
      <c r="C200" s="292"/>
      <c r="D200" s="292"/>
      <c r="E200" s="292"/>
      <c r="F200" s="292"/>
      <c r="G200" s="282"/>
      <c r="H200" s="282"/>
      <c r="I200" s="282"/>
      <c r="J200" s="282"/>
      <c r="K200" s="282"/>
      <c r="L200" s="282"/>
      <c r="M200" s="282"/>
      <c r="N200" s="282"/>
      <c r="O200" s="282"/>
      <c r="P200" s="282"/>
      <c r="Q200" s="282"/>
      <c r="R200" s="282"/>
      <c r="S200" s="282"/>
      <c r="T200" s="282"/>
      <c r="U200" s="282"/>
      <c r="V200" s="282"/>
      <c r="W200" s="282"/>
      <c r="X200" s="282"/>
      <c r="Y200" s="282"/>
      <c r="Z200" s="282"/>
      <c r="AA200" s="282"/>
      <c r="AB200" s="282"/>
      <c r="AC200" s="282"/>
      <c r="AD200" s="282"/>
      <c r="AE200" s="282"/>
      <c r="AF200" s="282"/>
      <c r="AG200" s="282"/>
      <c r="AH200" s="282"/>
    </row>
    <row r="201" spans="1:34" x14ac:dyDescent="0.25">
      <c r="A201" s="282"/>
      <c r="B201" s="282"/>
      <c r="C201" s="292"/>
      <c r="D201" s="292"/>
      <c r="E201" s="292"/>
      <c r="F201" s="292"/>
      <c r="G201" s="282"/>
      <c r="H201" s="282"/>
      <c r="I201" s="282"/>
      <c r="J201" s="282"/>
      <c r="K201" s="282"/>
      <c r="L201" s="282"/>
      <c r="M201" s="282"/>
      <c r="N201" s="282"/>
      <c r="O201" s="282"/>
      <c r="P201" s="282"/>
      <c r="Q201" s="282"/>
      <c r="R201" s="282"/>
      <c r="S201" s="282"/>
      <c r="T201" s="282"/>
      <c r="U201" s="282"/>
      <c r="V201" s="282"/>
      <c r="W201" s="282"/>
      <c r="X201" s="282"/>
      <c r="Y201" s="282"/>
      <c r="Z201" s="282"/>
      <c r="AA201" s="282"/>
      <c r="AB201" s="282"/>
      <c r="AC201" s="282"/>
      <c r="AD201" s="282"/>
      <c r="AE201" s="282"/>
      <c r="AF201" s="282"/>
      <c r="AG201" s="282"/>
      <c r="AH201" s="282"/>
    </row>
    <row r="202" spans="1:34" x14ac:dyDescent="0.25">
      <c r="A202" s="282"/>
      <c r="B202" s="282"/>
      <c r="C202" s="292"/>
      <c r="D202" s="292"/>
      <c r="E202" s="292"/>
      <c r="F202" s="292"/>
      <c r="G202" s="282"/>
      <c r="H202" s="282"/>
      <c r="I202" s="282"/>
      <c r="J202" s="282"/>
      <c r="K202" s="282"/>
      <c r="L202" s="282"/>
      <c r="M202" s="282"/>
      <c r="N202" s="282"/>
      <c r="O202" s="282"/>
      <c r="P202" s="282"/>
      <c r="Q202" s="282"/>
      <c r="R202" s="282"/>
      <c r="S202" s="282"/>
      <c r="T202" s="282"/>
      <c r="U202" s="282"/>
      <c r="V202" s="282"/>
      <c r="W202" s="282"/>
      <c r="X202" s="282"/>
      <c r="Y202" s="282"/>
      <c r="Z202" s="282"/>
      <c r="AA202" s="282"/>
      <c r="AB202" s="282"/>
      <c r="AC202" s="282"/>
      <c r="AD202" s="282"/>
      <c r="AE202" s="282"/>
      <c r="AF202" s="282"/>
      <c r="AG202" s="282"/>
      <c r="AH202" s="282"/>
    </row>
    <row r="203" spans="1:34" x14ac:dyDescent="0.25">
      <c r="A203" s="282"/>
      <c r="B203" s="282"/>
      <c r="C203" s="292"/>
      <c r="D203" s="292"/>
      <c r="E203" s="292"/>
      <c r="F203" s="292"/>
      <c r="G203" s="282"/>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row>
    <row r="204" spans="1:34" x14ac:dyDescent="0.25">
      <c r="A204" s="282"/>
      <c r="B204" s="282"/>
      <c r="C204" s="292"/>
      <c r="D204" s="292"/>
      <c r="E204" s="292"/>
      <c r="F204" s="29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row>
    <row r="205" spans="1:34" x14ac:dyDescent="0.25">
      <c r="A205" s="282"/>
      <c r="B205" s="282"/>
      <c r="C205" s="292"/>
      <c r="D205" s="292"/>
      <c r="E205" s="292"/>
      <c r="F205" s="292"/>
      <c r="G205" s="282"/>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row>
    <row r="206" spans="1:34" x14ac:dyDescent="0.25">
      <c r="A206" s="282"/>
      <c r="B206" s="282"/>
      <c r="C206" s="292"/>
      <c r="D206" s="292"/>
      <c r="E206" s="292"/>
      <c r="F206" s="292"/>
      <c r="G206" s="282"/>
      <c r="H206" s="282"/>
      <c r="I206" s="282"/>
      <c r="J206" s="282"/>
      <c r="K206" s="282"/>
      <c r="L206" s="282"/>
      <c r="M206" s="282"/>
      <c r="N206" s="282"/>
      <c r="O206" s="282"/>
      <c r="P206" s="282"/>
      <c r="Q206" s="282"/>
      <c r="R206" s="282"/>
      <c r="S206" s="282"/>
      <c r="T206" s="282"/>
      <c r="U206" s="282"/>
      <c r="V206" s="282"/>
      <c r="W206" s="282"/>
      <c r="X206" s="282"/>
      <c r="Y206" s="282"/>
      <c r="Z206" s="282"/>
      <c r="AA206" s="282"/>
      <c r="AB206" s="282"/>
      <c r="AC206" s="282"/>
      <c r="AD206" s="282"/>
      <c r="AE206" s="282"/>
      <c r="AF206" s="282"/>
      <c r="AG206" s="282"/>
      <c r="AH206" s="282"/>
    </row>
    <row r="207" spans="1:34" x14ac:dyDescent="0.25">
      <c r="A207" s="282"/>
      <c r="B207" s="282"/>
      <c r="C207" s="292"/>
      <c r="D207" s="292"/>
      <c r="E207" s="292"/>
      <c r="F207" s="292"/>
      <c r="G207" s="282"/>
      <c r="H207" s="282"/>
      <c r="I207" s="282"/>
      <c r="J207" s="282"/>
      <c r="K207" s="282"/>
      <c r="L207" s="282"/>
      <c r="M207" s="282"/>
      <c r="N207" s="282"/>
      <c r="O207" s="282"/>
      <c r="P207" s="282"/>
      <c r="Q207" s="282"/>
      <c r="R207" s="282"/>
      <c r="S207" s="282"/>
      <c r="T207" s="282"/>
      <c r="U207" s="282"/>
      <c r="V207" s="282"/>
      <c r="W207" s="282"/>
      <c r="X207" s="282"/>
      <c r="Y207" s="282"/>
      <c r="Z207" s="282"/>
      <c r="AA207" s="282"/>
      <c r="AB207" s="282"/>
      <c r="AC207" s="282"/>
      <c r="AD207" s="282"/>
      <c r="AE207" s="282"/>
      <c r="AF207" s="282"/>
      <c r="AG207" s="282"/>
      <c r="AH207" s="282"/>
    </row>
    <row r="208" spans="1:34" x14ac:dyDescent="0.25">
      <c r="A208" s="282"/>
      <c r="B208" s="282"/>
      <c r="C208" s="292"/>
      <c r="D208" s="292"/>
      <c r="E208" s="292"/>
      <c r="F208" s="292"/>
      <c r="G208" s="282"/>
      <c r="H208" s="282"/>
      <c r="I208" s="282"/>
      <c r="J208" s="282"/>
      <c r="K208" s="282"/>
      <c r="L208" s="282"/>
      <c r="M208" s="282"/>
      <c r="N208" s="282"/>
      <c r="O208" s="282"/>
      <c r="P208" s="282"/>
      <c r="Q208" s="282"/>
      <c r="R208" s="282"/>
      <c r="S208" s="282"/>
      <c r="T208" s="282"/>
      <c r="U208" s="282"/>
      <c r="V208" s="282"/>
      <c r="W208" s="282"/>
      <c r="X208" s="282"/>
      <c r="Y208" s="282"/>
      <c r="Z208" s="282"/>
      <c r="AA208" s="282"/>
      <c r="AB208" s="282"/>
      <c r="AC208" s="282"/>
      <c r="AD208" s="282"/>
      <c r="AE208" s="282"/>
      <c r="AF208" s="282"/>
      <c r="AG208" s="282"/>
      <c r="AH208" s="282"/>
    </row>
    <row r="209" spans="1:34" x14ac:dyDescent="0.25">
      <c r="A209" s="282"/>
      <c r="B209" s="282"/>
      <c r="C209" s="292"/>
      <c r="D209" s="292"/>
      <c r="E209" s="292"/>
      <c r="F209" s="292"/>
      <c r="G209" s="282"/>
      <c r="H209" s="282"/>
      <c r="I209" s="282"/>
      <c r="J209" s="282"/>
      <c r="K209" s="282"/>
      <c r="L209" s="282"/>
      <c r="M209" s="282"/>
      <c r="N209" s="282"/>
      <c r="O209" s="282"/>
      <c r="P209" s="282"/>
      <c r="Q209" s="282"/>
      <c r="R209" s="282"/>
      <c r="S209" s="282"/>
      <c r="T209" s="282"/>
      <c r="U209" s="282"/>
      <c r="V209" s="282"/>
      <c r="W209" s="282"/>
      <c r="X209" s="282"/>
      <c r="Y209" s="282"/>
      <c r="Z209" s="282"/>
      <c r="AA209" s="282"/>
      <c r="AB209" s="282"/>
      <c r="AC209" s="282"/>
      <c r="AD209" s="282"/>
      <c r="AE209" s="282"/>
      <c r="AF209" s="282"/>
      <c r="AG209" s="282"/>
      <c r="AH209" s="282"/>
    </row>
    <row r="210" spans="1:34" x14ac:dyDescent="0.25">
      <c r="A210" s="282"/>
      <c r="B210" s="282"/>
      <c r="C210" s="292"/>
      <c r="D210" s="292"/>
      <c r="E210" s="292"/>
      <c r="F210" s="292"/>
      <c r="G210" s="282"/>
      <c r="H210" s="282"/>
      <c r="I210" s="282"/>
      <c r="J210" s="282"/>
      <c r="K210" s="282"/>
      <c r="L210" s="282"/>
      <c r="M210" s="282"/>
      <c r="N210" s="282"/>
      <c r="O210" s="282"/>
      <c r="P210" s="282"/>
      <c r="Q210" s="282"/>
      <c r="R210" s="282"/>
      <c r="S210" s="282"/>
      <c r="T210" s="282"/>
      <c r="U210" s="282"/>
      <c r="V210" s="282"/>
      <c r="W210" s="282"/>
      <c r="X210" s="282"/>
      <c r="Y210" s="282"/>
      <c r="Z210" s="282"/>
      <c r="AA210" s="282"/>
      <c r="AB210" s="282"/>
      <c r="AC210" s="282"/>
      <c r="AD210" s="282"/>
      <c r="AE210" s="282"/>
      <c r="AF210" s="282"/>
      <c r="AG210" s="282"/>
      <c r="AH210" s="282"/>
    </row>
    <row r="211" spans="1:34" x14ac:dyDescent="0.25">
      <c r="A211" s="282"/>
      <c r="B211" s="282"/>
      <c r="C211" s="292"/>
      <c r="D211" s="292"/>
      <c r="E211" s="292"/>
      <c r="F211" s="292"/>
      <c r="G211" s="282"/>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row>
    <row r="212" spans="1:34" x14ac:dyDescent="0.25">
      <c r="A212" s="282"/>
      <c r="B212" s="282"/>
      <c r="C212" s="292"/>
      <c r="D212" s="292"/>
      <c r="E212" s="292"/>
      <c r="F212" s="292"/>
      <c r="G212" s="282"/>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row>
    <row r="213" spans="1:34" x14ac:dyDescent="0.25">
      <c r="A213" s="282"/>
      <c r="B213" s="282"/>
      <c r="C213" s="292"/>
      <c r="D213" s="292"/>
      <c r="E213" s="292"/>
      <c r="F213" s="292"/>
      <c r="G213" s="282"/>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row>
    <row r="214" spans="1:34" x14ac:dyDescent="0.25">
      <c r="A214" s="282"/>
      <c r="B214" s="282"/>
      <c r="C214" s="292"/>
      <c r="D214" s="292"/>
      <c r="E214" s="292"/>
      <c r="F214" s="292"/>
      <c r="G214" s="282"/>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row>
    <row r="215" spans="1:34" x14ac:dyDescent="0.25">
      <c r="A215" s="282"/>
      <c r="B215" s="282"/>
      <c r="C215" s="292"/>
      <c r="D215" s="292"/>
      <c r="E215" s="292"/>
      <c r="F215" s="29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row>
    <row r="216" spans="1:34" x14ac:dyDescent="0.25">
      <c r="A216" s="282"/>
      <c r="B216" s="282"/>
      <c r="C216" s="292"/>
      <c r="D216" s="292"/>
      <c r="E216" s="292"/>
      <c r="F216" s="29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row>
    <row r="217" spans="1:34" x14ac:dyDescent="0.25">
      <c r="A217" s="282"/>
      <c r="B217" s="282"/>
      <c r="C217" s="292"/>
      <c r="D217" s="292"/>
      <c r="E217" s="292"/>
      <c r="F217" s="29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row>
    <row r="218" spans="1:34" x14ac:dyDescent="0.25">
      <c r="A218" s="282"/>
      <c r="B218" s="282"/>
      <c r="C218" s="292"/>
      <c r="D218" s="292"/>
      <c r="E218" s="292"/>
      <c r="F218" s="292"/>
      <c r="G218" s="282"/>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282"/>
      <c r="AE218" s="282"/>
      <c r="AF218" s="282"/>
      <c r="AG218" s="282"/>
      <c r="AH218" s="282"/>
    </row>
    <row r="219" spans="1:34" x14ac:dyDescent="0.25">
      <c r="A219" s="282"/>
      <c r="B219" s="282"/>
      <c r="C219" s="292"/>
      <c r="D219" s="292"/>
      <c r="E219" s="292"/>
      <c r="F219" s="29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row>
    <row r="220" spans="1:34" x14ac:dyDescent="0.25">
      <c r="A220" s="282"/>
      <c r="B220" s="282"/>
      <c r="C220" s="292"/>
      <c r="D220" s="292"/>
      <c r="E220" s="292"/>
      <c r="F220" s="29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row>
    <row r="221" spans="1:34" x14ac:dyDescent="0.25">
      <c r="A221" s="282"/>
      <c r="B221" s="282"/>
      <c r="C221" s="292"/>
      <c r="D221" s="292"/>
      <c r="E221" s="292"/>
      <c r="F221" s="29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row>
    <row r="222" spans="1:34" x14ac:dyDescent="0.25">
      <c r="A222" s="282"/>
      <c r="B222" s="282"/>
      <c r="C222" s="292"/>
      <c r="D222" s="292"/>
      <c r="E222" s="292"/>
      <c r="F222" s="292"/>
      <c r="G222" s="282"/>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row>
    <row r="223" spans="1:34" x14ac:dyDescent="0.25">
      <c r="A223" s="282"/>
      <c r="B223" s="282"/>
      <c r="C223" s="292"/>
      <c r="D223" s="292"/>
      <c r="E223" s="292"/>
      <c r="F223" s="292"/>
      <c r="G223" s="282"/>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row>
    <row r="224" spans="1:34" x14ac:dyDescent="0.25">
      <c r="A224" s="282"/>
      <c r="B224" s="282"/>
      <c r="C224" s="292"/>
      <c r="D224" s="292"/>
      <c r="E224" s="292"/>
      <c r="F224" s="292"/>
      <c r="G224" s="282"/>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row>
    <row r="225" spans="1:34" x14ac:dyDescent="0.25">
      <c r="A225" s="282"/>
      <c r="B225" s="282"/>
      <c r="C225" s="292"/>
      <c r="D225" s="292"/>
      <c r="E225" s="292"/>
      <c r="F225" s="292"/>
      <c r="G225" s="282"/>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row>
    <row r="226" spans="1:34" x14ac:dyDescent="0.25">
      <c r="A226" s="282"/>
      <c r="B226" s="282"/>
      <c r="C226" s="292"/>
      <c r="D226" s="292"/>
      <c r="E226" s="292"/>
      <c r="F226" s="292"/>
      <c r="G226" s="282"/>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2"/>
      <c r="AF226" s="282"/>
      <c r="AG226" s="282"/>
      <c r="AH226" s="282"/>
    </row>
    <row r="227" spans="1:34" x14ac:dyDescent="0.25">
      <c r="A227" s="282"/>
      <c r="B227" s="282"/>
      <c r="C227" s="292"/>
      <c r="D227" s="292"/>
      <c r="E227" s="292"/>
      <c r="F227" s="292"/>
      <c r="G227" s="282"/>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2"/>
      <c r="AF227" s="282"/>
      <c r="AG227" s="282"/>
      <c r="AH227" s="282"/>
    </row>
    <row r="228" spans="1:34" x14ac:dyDescent="0.25">
      <c r="A228" s="282"/>
      <c r="B228" s="282"/>
      <c r="C228" s="292"/>
      <c r="D228" s="292"/>
      <c r="E228" s="292"/>
      <c r="F228" s="29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row>
    <row r="229" spans="1:34" x14ac:dyDescent="0.25">
      <c r="A229" s="282"/>
      <c r="B229" s="282"/>
      <c r="C229" s="292"/>
      <c r="D229" s="292"/>
      <c r="E229" s="292"/>
      <c r="F229" s="29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row>
    <row r="230" spans="1:34" x14ac:dyDescent="0.25">
      <c r="A230" s="282"/>
      <c r="B230" s="282"/>
      <c r="C230" s="292"/>
      <c r="D230" s="292"/>
      <c r="E230" s="292"/>
      <c r="F230" s="29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row>
    <row r="231" spans="1:34" x14ac:dyDescent="0.25">
      <c r="A231" s="282"/>
      <c r="B231" s="282"/>
      <c r="C231" s="292"/>
      <c r="D231" s="292"/>
      <c r="E231" s="292"/>
      <c r="F231" s="29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2"/>
      <c r="AD231" s="282"/>
      <c r="AE231" s="282"/>
      <c r="AF231" s="282"/>
      <c r="AG231" s="282"/>
      <c r="AH231" s="282"/>
    </row>
    <row r="232" spans="1:34" x14ac:dyDescent="0.25">
      <c r="A232" s="282"/>
      <c r="B232" s="282"/>
      <c r="C232" s="292"/>
      <c r="D232" s="292"/>
      <c r="E232" s="292"/>
      <c r="F232" s="292"/>
      <c r="G232" s="282"/>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row>
    <row r="233" spans="1:34" x14ac:dyDescent="0.25">
      <c r="A233" s="282"/>
      <c r="B233" s="282"/>
      <c r="C233" s="292"/>
      <c r="D233" s="292"/>
      <c r="E233" s="292"/>
      <c r="F233" s="29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82"/>
    </row>
    <row r="234" spans="1:34" x14ac:dyDescent="0.25">
      <c r="A234" s="282"/>
      <c r="B234" s="282"/>
      <c r="C234" s="292"/>
      <c r="D234" s="292"/>
      <c r="E234" s="292"/>
      <c r="F234" s="29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row>
    <row r="235" spans="1:34" x14ac:dyDescent="0.25">
      <c r="A235" s="282"/>
      <c r="B235" s="282"/>
      <c r="C235" s="292"/>
      <c r="D235" s="292"/>
      <c r="E235" s="292"/>
      <c r="F235" s="29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82"/>
    </row>
    <row r="236" spans="1:34" x14ac:dyDescent="0.25">
      <c r="A236" s="282"/>
      <c r="B236" s="282"/>
      <c r="C236" s="292"/>
      <c r="D236" s="292"/>
      <c r="E236" s="292"/>
      <c r="F236" s="292"/>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82"/>
    </row>
    <row r="237" spans="1:34" x14ac:dyDescent="0.25">
      <c r="A237" s="282"/>
      <c r="B237" s="282"/>
      <c r="C237" s="292"/>
      <c r="D237" s="292"/>
      <c r="E237" s="292"/>
      <c r="F237" s="29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82"/>
    </row>
    <row r="238" spans="1:34" x14ac:dyDescent="0.25">
      <c r="A238" s="282"/>
      <c r="B238" s="282"/>
      <c r="C238" s="292"/>
      <c r="D238" s="292"/>
      <c r="E238" s="292"/>
      <c r="F238" s="29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82"/>
    </row>
    <row r="239" spans="1:34" x14ac:dyDescent="0.25">
      <c r="A239" s="282"/>
      <c r="B239" s="282"/>
      <c r="C239" s="292"/>
      <c r="D239" s="292"/>
      <c r="E239" s="292"/>
      <c r="F239" s="29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row>
    <row r="240" spans="1:34" x14ac:dyDescent="0.25">
      <c r="A240" s="282"/>
      <c r="B240" s="282"/>
      <c r="C240" s="292"/>
      <c r="D240" s="292"/>
      <c r="E240" s="292"/>
      <c r="F240" s="29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82"/>
    </row>
    <row r="241" spans="1:34" x14ac:dyDescent="0.25">
      <c r="A241" s="282"/>
      <c r="B241" s="282"/>
      <c r="C241" s="292"/>
      <c r="D241" s="292"/>
      <c r="E241" s="292"/>
      <c r="F241" s="29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82"/>
    </row>
    <row r="242" spans="1:34" x14ac:dyDescent="0.25">
      <c r="A242" s="282"/>
      <c r="B242" s="282"/>
      <c r="C242" s="292"/>
      <c r="D242" s="292"/>
      <c r="E242" s="292"/>
      <c r="F242" s="29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82"/>
    </row>
    <row r="243" spans="1:34" x14ac:dyDescent="0.25">
      <c r="A243" s="282"/>
      <c r="B243" s="282"/>
      <c r="C243" s="292"/>
      <c r="D243" s="292"/>
      <c r="E243" s="292"/>
      <c r="F243" s="29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82"/>
    </row>
    <row r="244" spans="1:34" x14ac:dyDescent="0.25">
      <c r="A244" s="282"/>
      <c r="B244" s="282"/>
      <c r="C244" s="292"/>
      <c r="D244" s="292"/>
      <c r="E244" s="292"/>
      <c r="F244" s="292"/>
      <c r="G244" s="282"/>
      <c r="H244" s="282"/>
      <c r="I244" s="282"/>
      <c r="J244" s="282"/>
      <c r="K244" s="282"/>
      <c r="L244" s="282"/>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82"/>
    </row>
    <row r="245" spans="1:34" x14ac:dyDescent="0.25">
      <c r="A245" s="282"/>
      <c r="B245" s="282"/>
      <c r="C245" s="292"/>
      <c r="D245" s="292"/>
      <c r="E245" s="292"/>
      <c r="F245" s="29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82"/>
    </row>
    <row r="246" spans="1:34" x14ac:dyDescent="0.25">
      <c r="A246" s="282"/>
      <c r="B246" s="282"/>
      <c r="C246" s="292"/>
      <c r="D246" s="292"/>
      <c r="E246" s="292"/>
      <c r="F246" s="292"/>
      <c r="G246" s="282"/>
      <c r="H246" s="282"/>
      <c r="I246" s="282"/>
      <c r="J246" s="282"/>
      <c r="K246" s="282"/>
      <c r="L246" s="282"/>
      <c r="M246" s="282"/>
      <c r="N246" s="282"/>
      <c r="O246" s="282"/>
      <c r="P246" s="282"/>
      <c r="Q246" s="282"/>
      <c r="R246" s="282"/>
      <c r="S246" s="282"/>
      <c r="T246" s="282"/>
      <c r="U246" s="282"/>
      <c r="V246" s="282"/>
      <c r="W246" s="282"/>
      <c r="X246" s="282"/>
      <c r="Y246" s="282"/>
      <c r="Z246" s="282"/>
      <c r="AA246" s="282"/>
      <c r="AB246" s="282"/>
      <c r="AC246" s="282"/>
      <c r="AD246" s="282"/>
      <c r="AE246" s="282"/>
      <c r="AF246" s="282"/>
      <c r="AG246" s="282"/>
      <c r="AH246" s="282"/>
    </row>
    <row r="247" spans="1:34" x14ac:dyDescent="0.25">
      <c r="A247" s="282"/>
      <c r="B247" s="282"/>
      <c r="C247" s="292"/>
      <c r="D247" s="292"/>
      <c r="E247" s="292"/>
      <c r="F247" s="29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82"/>
    </row>
    <row r="248" spans="1:34" x14ac:dyDescent="0.25">
      <c r="A248" s="282"/>
      <c r="B248" s="282"/>
      <c r="C248" s="292"/>
      <c r="D248" s="292"/>
      <c r="E248" s="292"/>
      <c r="F248" s="292"/>
      <c r="G248" s="282"/>
      <c r="H248" s="282"/>
      <c r="I248" s="282"/>
      <c r="J248" s="282"/>
      <c r="K248" s="282"/>
      <c r="L248" s="282"/>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82"/>
    </row>
    <row r="249" spans="1:34" x14ac:dyDescent="0.25">
      <c r="A249" s="282"/>
      <c r="B249" s="282"/>
      <c r="C249" s="292"/>
      <c r="D249" s="292"/>
      <c r="E249" s="292"/>
      <c r="F249" s="292"/>
      <c r="G249" s="282"/>
      <c r="H249" s="282"/>
      <c r="I249" s="282"/>
      <c r="J249" s="282"/>
      <c r="K249" s="282"/>
      <c r="L249" s="282"/>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82"/>
    </row>
    <row r="250" spans="1:34" x14ac:dyDescent="0.25">
      <c r="A250" s="282"/>
      <c r="B250" s="282"/>
      <c r="C250" s="292"/>
      <c r="D250" s="292"/>
      <c r="E250" s="292"/>
      <c r="F250" s="29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row>
    <row r="251" spans="1:34" x14ac:dyDescent="0.25">
      <c r="A251" s="282"/>
      <c r="B251" s="282"/>
      <c r="C251" s="292"/>
      <c r="D251" s="292"/>
      <c r="E251" s="292"/>
      <c r="F251" s="29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row>
    <row r="252" spans="1:34" x14ac:dyDescent="0.25">
      <c r="A252" s="282"/>
      <c r="B252" s="282"/>
      <c r="C252" s="292"/>
      <c r="D252" s="292"/>
      <c r="E252" s="292"/>
      <c r="F252" s="292"/>
      <c r="G252" s="282"/>
      <c r="H252" s="282"/>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82"/>
    </row>
    <row r="253" spans="1:34" x14ac:dyDescent="0.25">
      <c r="A253" s="282"/>
      <c r="B253" s="282"/>
      <c r="C253" s="292"/>
      <c r="D253" s="292"/>
      <c r="E253" s="292"/>
      <c r="F253" s="29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82"/>
    </row>
    <row r="254" spans="1:34" x14ac:dyDescent="0.25">
      <c r="A254" s="282"/>
      <c r="B254" s="282"/>
      <c r="C254" s="292"/>
      <c r="D254" s="292"/>
      <c r="E254" s="292"/>
      <c r="F254" s="29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E254" s="282"/>
      <c r="AF254" s="282"/>
      <c r="AG254" s="282"/>
      <c r="AH254" s="282"/>
    </row>
    <row r="255" spans="1:34" x14ac:dyDescent="0.25">
      <c r="A255" s="282"/>
      <c r="B255" s="282"/>
      <c r="C255" s="292"/>
      <c r="D255" s="292"/>
      <c r="E255" s="292"/>
      <c r="F255" s="29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2"/>
      <c r="AH255" s="282"/>
    </row>
    <row r="256" spans="1:34" x14ac:dyDescent="0.25">
      <c r="A256" s="282"/>
      <c r="B256" s="282"/>
      <c r="C256" s="292"/>
      <c r="D256" s="292"/>
      <c r="E256" s="292"/>
      <c r="F256" s="292"/>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2"/>
      <c r="AH256" s="282"/>
    </row>
    <row r="257" spans="1:34" x14ac:dyDescent="0.25">
      <c r="A257" s="282"/>
      <c r="B257" s="282"/>
      <c r="C257" s="292"/>
      <c r="D257" s="292"/>
      <c r="E257" s="292"/>
      <c r="F257" s="292"/>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2"/>
      <c r="AH257" s="282"/>
    </row>
    <row r="258" spans="1:34" x14ac:dyDescent="0.25">
      <c r="A258" s="282"/>
      <c r="B258" s="282"/>
      <c r="C258" s="292"/>
      <c r="D258" s="292"/>
      <c r="E258" s="292"/>
      <c r="F258" s="292"/>
      <c r="G258" s="282"/>
      <c r="H258" s="282"/>
      <c r="I258" s="282"/>
      <c r="J258" s="282"/>
      <c r="K258" s="282"/>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row>
    <row r="259" spans="1:34" x14ac:dyDescent="0.25">
      <c r="A259" s="282"/>
      <c r="B259" s="282"/>
      <c r="C259" s="292"/>
      <c r="D259" s="292"/>
      <c r="E259" s="292"/>
      <c r="F259" s="292"/>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c r="AG259" s="282"/>
      <c r="AH259" s="282"/>
    </row>
    <row r="260" spans="1:34" x14ac:dyDescent="0.25">
      <c r="A260" s="282"/>
      <c r="B260" s="282"/>
      <c r="C260" s="292"/>
      <c r="D260" s="292"/>
      <c r="E260" s="292"/>
      <c r="F260" s="29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row>
    <row r="261" spans="1:34" x14ac:dyDescent="0.25">
      <c r="A261" s="282"/>
      <c r="B261" s="282"/>
      <c r="C261" s="292"/>
      <c r="D261" s="292"/>
      <c r="E261" s="292"/>
      <c r="F261" s="292"/>
      <c r="G261" s="282"/>
      <c r="H261" s="282"/>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E261" s="282"/>
      <c r="AF261" s="282"/>
      <c r="AG261" s="282"/>
      <c r="AH261" s="282"/>
    </row>
    <row r="262" spans="1:34" x14ac:dyDescent="0.25">
      <c r="A262" s="282"/>
      <c r="B262" s="282"/>
      <c r="C262" s="292"/>
      <c r="D262" s="292"/>
      <c r="E262" s="292"/>
      <c r="F262" s="292"/>
      <c r="G262" s="282"/>
      <c r="H262" s="282"/>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E262" s="282"/>
      <c r="AF262" s="282"/>
      <c r="AG262" s="282"/>
      <c r="AH262" s="282"/>
    </row>
    <row r="263" spans="1:34" x14ac:dyDescent="0.25">
      <c r="A263" s="282"/>
      <c r="B263" s="282"/>
      <c r="C263" s="292"/>
      <c r="D263" s="292"/>
      <c r="E263" s="292"/>
      <c r="F263" s="29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c r="AH263" s="282"/>
    </row>
    <row r="264" spans="1:34" x14ac:dyDescent="0.25">
      <c r="A264" s="282"/>
      <c r="B264" s="282"/>
      <c r="C264" s="292"/>
      <c r="D264" s="292"/>
      <c r="E264" s="292"/>
      <c r="F264" s="29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E264" s="282"/>
      <c r="AF264" s="282"/>
      <c r="AG264" s="282"/>
      <c r="AH264" s="282"/>
    </row>
    <row r="265" spans="1:34" x14ac:dyDescent="0.25">
      <c r="A265" s="282"/>
      <c r="B265" s="282"/>
      <c r="C265" s="292"/>
      <c r="D265" s="292"/>
      <c r="E265" s="292"/>
      <c r="F265" s="292"/>
      <c r="G265" s="282"/>
      <c r="H265" s="282"/>
      <c r="I265" s="282"/>
      <c r="J265" s="282"/>
      <c r="K265" s="282"/>
      <c r="L265" s="282"/>
      <c r="M265" s="282"/>
      <c r="N265" s="282"/>
      <c r="O265" s="282"/>
      <c r="P265" s="282"/>
      <c r="Q265" s="282"/>
      <c r="R265" s="282"/>
      <c r="S265" s="282"/>
      <c r="T265" s="282"/>
      <c r="U265" s="282"/>
      <c r="V265" s="282"/>
      <c r="W265" s="282"/>
      <c r="X265" s="282"/>
      <c r="Y265" s="282"/>
      <c r="Z265" s="282"/>
      <c r="AA265" s="282"/>
      <c r="AB265" s="282"/>
      <c r="AC265" s="282"/>
      <c r="AD265" s="282"/>
      <c r="AE265" s="282"/>
      <c r="AF265" s="282"/>
      <c r="AG265" s="282"/>
      <c r="AH265" s="282"/>
    </row>
    <row r="266" spans="1:34" x14ac:dyDescent="0.25">
      <c r="A266" s="282"/>
      <c r="B266" s="282"/>
      <c r="C266" s="292"/>
      <c r="D266" s="292"/>
      <c r="E266" s="292"/>
      <c r="F266" s="292"/>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2"/>
      <c r="AC266" s="282"/>
      <c r="AD266" s="282"/>
      <c r="AE266" s="282"/>
      <c r="AF266" s="282"/>
      <c r="AG266" s="282"/>
      <c r="AH266" s="282"/>
    </row>
    <row r="267" spans="1:34" x14ac:dyDescent="0.25">
      <c r="A267" s="282"/>
      <c r="B267" s="282"/>
      <c r="C267" s="292"/>
      <c r="D267" s="292"/>
      <c r="E267" s="292"/>
      <c r="F267" s="292"/>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2"/>
      <c r="AH267" s="282"/>
    </row>
    <row r="268" spans="1:34" x14ac:dyDescent="0.25">
      <c r="A268" s="282"/>
      <c r="B268" s="282"/>
      <c r="C268" s="292"/>
      <c r="D268" s="292"/>
      <c r="E268" s="292"/>
      <c r="F268" s="292"/>
      <c r="G268" s="282"/>
      <c r="H268" s="282"/>
      <c r="I268" s="282"/>
      <c r="J268" s="282"/>
      <c r="K268" s="282"/>
      <c r="L268" s="282"/>
      <c r="M268" s="282"/>
      <c r="N268" s="282"/>
      <c r="O268" s="282"/>
      <c r="P268" s="282"/>
      <c r="Q268" s="282"/>
      <c r="R268" s="282"/>
      <c r="S268" s="282"/>
      <c r="T268" s="282"/>
      <c r="U268" s="282"/>
      <c r="V268" s="282"/>
      <c r="W268" s="282"/>
      <c r="X268" s="282"/>
      <c r="Y268" s="282"/>
      <c r="Z268" s="282"/>
      <c r="AA268" s="282"/>
      <c r="AB268" s="282"/>
      <c r="AC268" s="282"/>
      <c r="AD268" s="282"/>
      <c r="AE268" s="282"/>
      <c r="AF268" s="282"/>
      <c r="AG268" s="282"/>
      <c r="AH268" s="282"/>
    </row>
    <row r="269" spans="1:34" x14ac:dyDescent="0.25">
      <c r="A269" s="282"/>
      <c r="B269" s="282"/>
      <c r="C269" s="292"/>
      <c r="D269" s="292"/>
      <c r="E269" s="292"/>
      <c r="F269" s="292"/>
      <c r="G269" s="282"/>
      <c r="H269" s="282"/>
      <c r="I269" s="282"/>
      <c r="J269" s="282"/>
      <c r="K269" s="282"/>
      <c r="L269" s="282"/>
      <c r="M269" s="282"/>
      <c r="N269" s="282"/>
      <c r="O269" s="282"/>
      <c r="P269" s="282"/>
      <c r="Q269" s="282"/>
      <c r="R269" s="282"/>
      <c r="S269" s="282"/>
      <c r="T269" s="282"/>
      <c r="U269" s="282"/>
      <c r="V269" s="282"/>
      <c r="W269" s="282"/>
      <c r="X269" s="282"/>
      <c r="Y269" s="282"/>
      <c r="Z269" s="282"/>
      <c r="AA269" s="282"/>
      <c r="AB269" s="282"/>
      <c r="AC269" s="282"/>
      <c r="AD269" s="282"/>
      <c r="AE269" s="282"/>
      <c r="AF269" s="282"/>
      <c r="AG269" s="282"/>
      <c r="AH269" s="282"/>
    </row>
    <row r="270" spans="1:34" x14ac:dyDescent="0.25">
      <c r="A270" s="282"/>
      <c r="B270" s="282"/>
      <c r="C270" s="292"/>
      <c r="D270" s="292"/>
      <c r="E270" s="292"/>
      <c r="F270" s="292"/>
      <c r="G270" s="282"/>
      <c r="H270" s="282"/>
      <c r="I270" s="282"/>
      <c r="J270" s="282"/>
      <c r="K270" s="282"/>
      <c r="L270" s="282"/>
      <c r="M270" s="282"/>
      <c r="N270" s="282"/>
      <c r="O270" s="282"/>
      <c r="P270" s="282"/>
      <c r="Q270" s="282"/>
      <c r="R270" s="282"/>
      <c r="S270" s="282"/>
      <c r="T270" s="282"/>
      <c r="U270" s="282"/>
      <c r="V270" s="282"/>
      <c r="W270" s="282"/>
      <c r="X270" s="282"/>
      <c r="Y270" s="282"/>
      <c r="Z270" s="282"/>
      <c r="AA270" s="282"/>
      <c r="AB270" s="282"/>
      <c r="AC270" s="282"/>
      <c r="AD270" s="282"/>
      <c r="AE270" s="282"/>
      <c r="AF270" s="282"/>
      <c r="AG270" s="282"/>
      <c r="AH270" s="282"/>
    </row>
    <row r="271" spans="1:34" x14ac:dyDescent="0.25">
      <c r="A271" s="282"/>
      <c r="B271" s="282"/>
      <c r="C271" s="292"/>
      <c r="D271" s="292"/>
      <c r="E271" s="292"/>
      <c r="F271" s="29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2"/>
      <c r="AH271" s="282"/>
    </row>
    <row r="272" spans="1:34" x14ac:dyDescent="0.25">
      <c r="A272" s="282"/>
      <c r="B272" s="282"/>
      <c r="C272" s="292"/>
      <c r="D272" s="292"/>
      <c r="E272" s="292"/>
      <c r="F272" s="29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2"/>
      <c r="AH272" s="282"/>
    </row>
    <row r="273" spans="1:34" x14ac:dyDescent="0.25">
      <c r="A273" s="282"/>
      <c r="B273" s="282"/>
      <c r="C273" s="292"/>
      <c r="D273" s="292"/>
      <c r="E273" s="292"/>
      <c r="F273" s="29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2"/>
      <c r="AH273" s="282"/>
    </row>
    <row r="274" spans="1:34" x14ac:dyDescent="0.25">
      <c r="A274" s="282"/>
      <c r="B274" s="282"/>
      <c r="C274" s="292"/>
      <c r="D274" s="292"/>
      <c r="E274" s="292"/>
      <c r="F274" s="292"/>
      <c r="G274" s="282"/>
      <c r="H274" s="282"/>
      <c r="I274" s="282"/>
      <c r="J274" s="282"/>
      <c r="K274" s="282"/>
      <c r="L274" s="282"/>
      <c r="M274" s="282"/>
      <c r="N274" s="282"/>
      <c r="O274" s="282"/>
      <c r="P274" s="282"/>
      <c r="Q274" s="282"/>
      <c r="R274" s="282"/>
      <c r="S274" s="282"/>
      <c r="T274" s="282"/>
      <c r="U274" s="282"/>
      <c r="V274" s="282"/>
      <c r="W274" s="282"/>
      <c r="X274" s="282"/>
      <c r="Y274" s="282"/>
      <c r="Z274" s="282"/>
      <c r="AA274" s="282"/>
      <c r="AB274" s="282"/>
      <c r="AC274" s="282"/>
      <c r="AD274" s="282"/>
      <c r="AE274" s="282"/>
      <c r="AF274" s="282"/>
      <c r="AG274" s="282"/>
      <c r="AH274" s="282"/>
    </row>
    <row r="275" spans="1:34" x14ac:dyDescent="0.25">
      <c r="A275" s="282"/>
      <c r="B275" s="282"/>
      <c r="C275" s="292"/>
      <c r="D275" s="292"/>
      <c r="E275" s="292"/>
      <c r="F275" s="292"/>
      <c r="G275" s="282"/>
      <c r="H275" s="282"/>
      <c r="I275" s="282"/>
      <c r="J275" s="282"/>
      <c r="K275" s="282"/>
      <c r="L275" s="282"/>
      <c r="M275" s="282"/>
      <c r="N275" s="282"/>
      <c r="O275" s="282"/>
      <c r="P275" s="282"/>
      <c r="Q275" s="282"/>
      <c r="R275" s="282"/>
      <c r="S275" s="282"/>
      <c r="T275" s="282"/>
      <c r="U275" s="282"/>
      <c r="V275" s="282"/>
      <c r="W275" s="282"/>
      <c r="X275" s="282"/>
      <c r="Y275" s="282"/>
      <c r="Z275" s="282"/>
      <c r="AA275" s="282"/>
      <c r="AB275" s="282"/>
      <c r="AC275" s="282"/>
      <c r="AD275" s="282"/>
      <c r="AE275" s="282"/>
      <c r="AF275" s="282"/>
      <c r="AG275" s="282"/>
      <c r="AH275" s="282"/>
    </row>
    <row r="276" spans="1:34" x14ac:dyDescent="0.25">
      <c r="A276" s="282"/>
      <c r="B276" s="282"/>
      <c r="C276" s="292"/>
      <c r="D276" s="292"/>
      <c r="E276" s="292"/>
      <c r="F276" s="292"/>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E276" s="282"/>
      <c r="AF276" s="282"/>
      <c r="AG276" s="282"/>
      <c r="AH276" s="282"/>
    </row>
    <row r="277" spans="1:34" x14ac:dyDescent="0.25">
      <c r="A277" s="282"/>
      <c r="B277" s="282"/>
      <c r="C277" s="292"/>
      <c r="D277" s="292"/>
      <c r="E277" s="292"/>
      <c r="F277" s="292"/>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c r="AH277" s="282"/>
    </row>
    <row r="278" spans="1:34" x14ac:dyDescent="0.25">
      <c r="A278" s="282"/>
      <c r="B278" s="282"/>
      <c r="C278" s="292"/>
      <c r="D278" s="292"/>
      <c r="E278" s="292"/>
      <c r="F278" s="29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2"/>
      <c r="AH278" s="282"/>
    </row>
    <row r="279" spans="1:34" x14ac:dyDescent="0.25">
      <c r="A279" s="282"/>
      <c r="B279" s="282"/>
      <c r="C279" s="292"/>
      <c r="D279" s="292"/>
      <c r="E279" s="292"/>
      <c r="F279" s="29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row>
    <row r="280" spans="1:34" x14ac:dyDescent="0.25">
      <c r="A280" s="282"/>
      <c r="B280" s="282"/>
      <c r="C280" s="292"/>
      <c r="D280" s="292"/>
      <c r="E280" s="292"/>
      <c r="F280" s="292"/>
      <c r="G280" s="282"/>
      <c r="H280" s="282"/>
      <c r="I280" s="282"/>
      <c r="J280" s="282"/>
      <c r="K280" s="282"/>
      <c r="L280" s="282"/>
      <c r="M280" s="282"/>
      <c r="N280" s="282"/>
      <c r="O280" s="282"/>
      <c r="P280" s="282"/>
      <c r="Q280" s="282"/>
      <c r="R280" s="282"/>
      <c r="S280" s="282"/>
      <c r="T280" s="282"/>
      <c r="U280" s="282"/>
      <c r="V280" s="282"/>
      <c r="W280" s="282"/>
      <c r="X280" s="282"/>
      <c r="Y280" s="282"/>
      <c r="Z280" s="282"/>
      <c r="AA280" s="282"/>
      <c r="AB280" s="282"/>
      <c r="AC280" s="282"/>
      <c r="AD280" s="282"/>
      <c r="AE280" s="282"/>
      <c r="AF280" s="282"/>
      <c r="AG280" s="282"/>
      <c r="AH280" s="282"/>
    </row>
    <row r="281" spans="1:34" x14ac:dyDescent="0.25">
      <c r="A281" s="282"/>
      <c r="B281" s="282"/>
      <c r="C281" s="292"/>
      <c r="D281" s="292"/>
      <c r="E281" s="292"/>
      <c r="F281" s="292"/>
      <c r="G281" s="282"/>
      <c r="H281" s="282"/>
      <c r="I281" s="282"/>
      <c r="J281" s="282"/>
      <c r="K281" s="282"/>
      <c r="L281" s="282"/>
      <c r="M281" s="282"/>
      <c r="N281" s="282"/>
      <c r="O281" s="282"/>
      <c r="P281" s="282"/>
      <c r="Q281" s="282"/>
      <c r="R281" s="282"/>
      <c r="S281" s="282"/>
      <c r="T281" s="282"/>
      <c r="U281" s="282"/>
      <c r="V281" s="282"/>
      <c r="W281" s="282"/>
      <c r="X281" s="282"/>
      <c r="Y281" s="282"/>
      <c r="Z281" s="282"/>
      <c r="AA281" s="282"/>
      <c r="AB281" s="282"/>
      <c r="AC281" s="282"/>
      <c r="AD281" s="282"/>
      <c r="AE281" s="282"/>
      <c r="AF281" s="282"/>
      <c r="AG281" s="282"/>
      <c r="AH281" s="282"/>
    </row>
    <row r="282" spans="1:34" x14ac:dyDescent="0.25">
      <c r="A282" s="282"/>
      <c r="B282" s="282"/>
      <c r="C282" s="292"/>
      <c r="D282" s="292"/>
      <c r="E282" s="292"/>
      <c r="F282" s="292"/>
      <c r="G282" s="282"/>
      <c r="H282" s="282"/>
      <c r="I282" s="282"/>
      <c r="J282" s="282"/>
      <c r="K282" s="282"/>
      <c r="L282" s="282"/>
      <c r="M282" s="282"/>
      <c r="N282" s="282"/>
      <c r="O282" s="282"/>
      <c r="P282" s="282"/>
      <c r="Q282" s="282"/>
      <c r="R282" s="282"/>
      <c r="S282" s="282"/>
      <c r="T282" s="282"/>
      <c r="U282" s="282"/>
      <c r="V282" s="282"/>
      <c r="W282" s="282"/>
      <c r="X282" s="282"/>
      <c r="Y282" s="282"/>
      <c r="Z282" s="282"/>
      <c r="AA282" s="282"/>
      <c r="AB282" s="282"/>
      <c r="AC282" s="282"/>
      <c r="AD282" s="282"/>
      <c r="AE282" s="282"/>
      <c r="AF282" s="282"/>
      <c r="AG282" s="282"/>
      <c r="AH282" s="282"/>
    </row>
    <row r="283" spans="1:34" x14ac:dyDescent="0.25">
      <c r="A283" s="282"/>
      <c r="B283" s="282"/>
      <c r="C283" s="292"/>
      <c r="D283" s="292"/>
      <c r="E283" s="292"/>
      <c r="F283" s="292"/>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2"/>
      <c r="AH283" s="282"/>
    </row>
    <row r="284" spans="1:34" x14ac:dyDescent="0.25">
      <c r="A284" s="282"/>
      <c r="B284" s="282"/>
      <c r="C284" s="292"/>
      <c r="D284" s="292"/>
      <c r="E284" s="292"/>
      <c r="F284" s="292"/>
      <c r="G284" s="282"/>
      <c r="H284" s="282"/>
      <c r="I284" s="282"/>
      <c r="J284" s="282"/>
      <c r="K284" s="282"/>
      <c r="L284" s="282"/>
      <c r="M284" s="282"/>
      <c r="N284" s="282"/>
      <c r="O284" s="282"/>
      <c r="P284" s="282"/>
      <c r="Q284" s="282"/>
      <c r="R284" s="282"/>
      <c r="S284" s="282"/>
      <c r="T284" s="282"/>
      <c r="U284" s="282"/>
      <c r="V284" s="282"/>
      <c r="W284" s="282"/>
      <c r="X284" s="282"/>
      <c r="Y284" s="282"/>
      <c r="Z284" s="282"/>
      <c r="AA284" s="282"/>
      <c r="AB284" s="282"/>
      <c r="AC284" s="282"/>
      <c r="AD284" s="282"/>
      <c r="AE284" s="282"/>
      <c r="AF284" s="282"/>
      <c r="AG284" s="282"/>
      <c r="AH284" s="282"/>
    </row>
    <row r="285" spans="1:34" x14ac:dyDescent="0.25">
      <c r="A285" s="282"/>
      <c r="B285" s="282"/>
      <c r="C285" s="292"/>
      <c r="D285" s="292"/>
      <c r="E285" s="292"/>
      <c r="F285" s="29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2"/>
      <c r="AD285" s="282"/>
      <c r="AE285" s="282"/>
      <c r="AF285" s="282"/>
      <c r="AG285" s="282"/>
      <c r="AH285" s="28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19D7-C7C9-4E83-AEEF-1C88F6F8355A}">
  <sheetPr codeName="Sheet2">
    <pageSetUpPr fitToPage="1"/>
  </sheetPr>
  <dimension ref="A1:Y40"/>
  <sheetViews>
    <sheetView zoomScale="85" zoomScaleNormal="85" workbookViewId="0">
      <selection activeCell="AC18" sqref="AC18"/>
    </sheetView>
  </sheetViews>
  <sheetFormatPr defaultColWidth="9.109375" defaultRowHeight="13.2" x14ac:dyDescent="0.25"/>
  <cols>
    <col min="1" max="1" width="4.109375" style="68" customWidth="1"/>
    <col min="2" max="4" width="16.6640625" style="68" customWidth="1"/>
    <col min="5" max="5" width="6.109375" style="68" customWidth="1"/>
    <col min="6" max="21" width="9" style="68" customWidth="1"/>
    <col min="22" max="22" width="3" style="68" customWidth="1"/>
    <col min="23" max="16384" width="9.109375" style="68"/>
  </cols>
  <sheetData>
    <row r="1" spans="1:25" x14ac:dyDescent="0.25">
      <c r="A1" s="296"/>
      <c r="B1" s="296"/>
      <c r="C1" s="296"/>
      <c r="D1" s="296"/>
      <c r="E1" s="296"/>
      <c r="F1" s="296"/>
      <c r="G1" s="296"/>
      <c r="H1" s="296"/>
      <c r="I1" s="296"/>
      <c r="J1" s="296"/>
      <c r="K1" s="296"/>
      <c r="L1" s="296"/>
      <c r="M1" s="296"/>
      <c r="N1" s="296"/>
      <c r="O1" s="296"/>
      <c r="P1" s="296"/>
      <c r="Q1" s="296"/>
      <c r="R1" s="296"/>
      <c r="S1" s="296"/>
      <c r="T1" s="296"/>
      <c r="U1" s="296"/>
      <c r="V1" s="296"/>
    </row>
    <row r="2" spans="1:25" ht="40.200000000000003" x14ac:dyDescent="0.6">
      <c r="A2" s="296"/>
      <c r="B2" s="296"/>
      <c r="C2" s="296"/>
      <c r="D2" s="296"/>
      <c r="E2" s="296"/>
      <c r="F2" s="297"/>
      <c r="G2" s="297"/>
      <c r="H2" s="297"/>
      <c r="I2" s="297"/>
      <c r="J2" s="297"/>
      <c r="K2" s="297"/>
      <c r="L2" s="298" t="s">
        <v>373</v>
      </c>
      <c r="M2" s="421" t="s">
        <v>3102</v>
      </c>
      <c r="N2" s="296"/>
      <c r="O2" s="296"/>
      <c r="P2" s="299"/>
      <c r="Q2" s="300"/>
      <c r="R2" s="300"/>
      <c r="S2" s="296"/>
      <c r="T2" s="296"/>
      <c r="U2" s="296"/>
      <c r="V2" s="296"/>
    </row>
    <row r="3" spans="1:25" ht="9.9" customHeight="1" x14ac:dyDescent="0.6">
      <c r="A3" s="296"/>
      <c r="B3" s="296"/>
      <c r="C3" s="296"/>
      <c r="D3" s="296"/>
      <c r="E3" s="296"/>
      <c r="F3" s="297"/>
      <c r="G3" s="297"/>
      <c r="H3" s="297"/>
      <c r="I3" s="297"/>
      <c r="J3" s="297"/>
      <c r="K3" s="297"/>
      <c r="L3" s="298"/>
      <c r="M3" s="421"/>
      <c r="N3" s="296"/>
      <c r="O3" s="296"/>
      <c r="P3" s="299"/>
      <c r="Q3" s="300"/>
      <c r="R3" s="300"/>
      <c r="S3" s="296"/>
      <c r="T3" s="296"/>
      <c r="U3" s="296"/>
      <c r="V3" s="296"/>
    </row>
    <row r="4" spans="1:25" ht="21" x14ac:dyDescent="0.3">
      <c r="A4" s="296"/>
      <c r="B4" s="243"/>
      <c r="C4" s="445"/>
      <c r="D4" s="244"/>
      <c r="E4" s="296"/>
      <c r="F4" s="296"/>
      <c r="G4" s="296"/>
      <c r="H4" s="296"/>
      <c r="I4" s="296"/>
      <c r="J4" s="296"/>
      <c r="K4" s="296"/>
      <c r="L4" s="296"/>
      <c r="M4" s="296"/>
      <c r="N4" s="296"/>
      <c r="O4" s="296"/>
      <c r="P4" s="296"/>
      <c r="Q4" s="296"/>
      <c r="R4" s="296"/>
      <c r="S4" s="296"/>
      <c r="T4" s="296"/>
      <c r="U4" s="296"/>
      <c r="V4" s="296"/>
      <c r="Y4" s="456"/>
    </row>
    <row r="5" spans="1:25" ht="27" customHeight="1" x14ac:dyDescent="0.5">
      <c r="A5" s="296"/>
      <c r="B5" s="245"/>
      <c r="C5" s="376"/>
      <c r="D5" s="248"/>
      <c r="E5" s="296"/>
      <c r="F5" s="296"/>
      <c r="G5" s="296"/>
      <c r="H5" s="296"/>
      <c r="I5" s="296"/>
      <c r="J5" s="301"/>
      <c r="K5" s="296"/>
      <c r="L5" s="296"/>
      <c r="M5" s="296"/>
      <c r="N5" s="296"/>
      <c r="O5" s="296"/>
      <c r="P5" s="296"/>
      <c r="Q5" s="296"/>
      <c r="R5" s="296"/>
      <c r="S5" s="296"/>
      <c r="T5" s="296"/>
      <c r="U5" s="296"/>
      <c r="V5" s="296"/>
    </row>
    <row r="6" spans="1:25" ht="14.25" customHeight="1" x14ac:dyDescent="0.25">
      <c r="A6" s="296"/>
      <c r="B6" s="245"/>
      <c r="C6" s="69"/>
      <c r="D6" s="248"/>
      <c r="E6" s="302"/>
      <c r="F6" s="296"/>
      <c r="G6" s="296"/>
      <c r="H6" s="303"/>
      <c r="I6" s="303"/>
      <c r="J6" s="301"/>
      <c r="K6" s="296"/>
      <c r="L6" s="296"/>
      <c r="M6" s="296"/>
      <c r="N6" s="296"/>
      <c r="O6" s="296"/>
      <c r="P6" s="296"/>
      <c r="Q6" s="296"/>
      <c r="R6" s="296"/>
      <c r="S6" s="296"/>
      <c r="T6" s="296"/>
      <c r="U6" s="296"/>
      <c r="V6" s="296"/>
    </row>
    <row r="7" spans="1:25" ht="14.25" customHeight="1" x14ac:dyDescent="0.25">
      <c r="A7" s="296"/>
      <c r="B7" s="245"/>
      <c r="C7" s="69"/>
      <c r="D7" s="248"/>
      <c r="E7" s="296"/>
      <c r="F7" s="296"/>
      <c r="G7" s="302"/>
      <c r="H7" s="303"/>
      <c r="I7" s="303"/>
      <c r="J7" s="301"/>
      <c r="K7" s="296"/>
      <c r="L7" s="296"/>
      <c r="M7" s="296"/>
      <c r="N7" s="296"/>
      <c r="O7" s="296"/>
      <c r="P7" s="296"/>
      <c r="Q7" s="296"/>
      <c r="R7" s="296"/>
      <c r="S7" s="296"/>
      <c r="T7" s="296"/>
      <c r="U7" s="296"/>
      <c r="V7" s="296"/>
    </row>
    <row r="8" spans="1:25" ht="14.25" customHeight="1" x14ac:dyDescent="0.4">
      <c r="A8" s="296"/>
      <c r="B8" s="245"/>
      <c r="C8" s="69"/>
      <c r="D8" s="248"/>
      <c r="E8" s="304"/>
      <c r="F8" s="296"/>
      <c r="G8" s="296"/>
      <c r="H8" s="296"/>
      <c r="I8" s="305"/>
      <c r="J8" s="296"/>
      <c r="K8" s="296"/>
      <c r="L8" s="296"/>
      <c r="M8" s="306"/>
      <c r="N8" s="296"/>
      <c r="O8" s="296"/>
      <c r="P8" s="296"/>
      <c r="Q8" s="296"/>
      <c r="R8" s="296"/>
      <c r="S8" s="296"/>
      <c r="T8" s="296"/>
      <c r="U8" s="296"/>
      <c r="V8" s="296"/>
    </row>
    <row r="9" spans="1:25" ht="14.25" customHeight="1" x14ac:dyDescent="0.25">
      <c r="A9" s="296"/>
      <c r="B9" s="245"/>
      <c r="C9" s="69"/>
      <c r="D9" s="248"/>
      <c r="E9" s="296"/>
      <c r="F9" s="296"/>
      <c r="G9" s="296"/>
      <c r="H9" s="296"/>
      <c r="I9" s="296"/>
      <c r="J9" s="296"/>
      <c r="K9" s="296"/>
      <c r="L9" s="296"/>
      <c r="M9" s="296"/>
      <c r="N9" s="296"/>
      <c r="O9" s="296"/>
      <c r="P9" s="296"/>
      <c r="Q9" s="296"/>
      <c r="R9" s="296"/>
      <c r="S9" s="296"/>
      <c r="T9" s="296"/>
      <c r="U9" s="296"/>
      <c r="V9" s="296"/>
    </row>
    <row r="10" spans="1:25" ht="14.25" customHeight="1" x14ac:dyDescent="0.25">
      <c r="A10" s="296"/>
      <c r="B10" s="245"/>
      <c r="C10" s="69"/>
      <c r="D10" s="248"/>
      <c r="E10" s="296"/>
      <c r="F10" s="296"/>
      <c r="G10" s="296"/>
      <c r="H10" s="296"/>
      <c r="I10" s="296"/>
      <c r="J10" s="296"/>
      <c r="K10" s="296"/>
      <c r="L10" s="296"/>
      <c r="M10" s="296"/>
      <c r="N10" s="296"/>
      <c r="O10" s="296"/>
      <c r="P10" s="296"/>
      <c r="Q10" s="296"/>
      <c r="R10" s="296"/>
      <c r="S10" s="296"/>
      <c r="T10" s="296"/>
      <c r="U10" s="296"/>
      <c r="V10" s="296"/>
    </row>
    <row r="11" spans="1:25" ht="14.25" customHeight="1" x14ac:dyDescent="0.25">
      <c r="A11" s="296"/>
      <c r="B11" s="245"/>
      <c r="C11" s="69"/>
      <c r="D11" s="248"/>
      <c r="E11" s="296"/>
      <c r="F11" s="296"/>
      <c r="G11" s="296"/>
      <c r="H11" s="296"/>
      <c r="I11" s="296"/>
      <c r="J11" s="296"/>
      <c r="K11" s="296"/>
      <c r="L11" s="296"/>
      <c r="M11" s="296"/>
      <c r="N11" s="296"/>
      <c r="O11" s="296"/>
      <c r="P11" s="296"/>
      <c r="Q11" s="296"/>
      <c r="R11" s="296"/>
      <c r="S11" s="296"/>
      <c r="T11" s="296"/>
      <c r="U11" s="296"/>
      <c r="V11" s="296"/>
    </row>
    <row r="12" spans="1:25" ht="14.25" customHeight="1" x14ac:dyDescent="0.25">
      <c r="A12" s="296"/>
      <c r="B12" s="245"/>
      <c r="C12" s="69"/>
      <c r="D12" s="248"/>
      <c r="E12" s="296"/>
      <c r="F12" s="296"/>
      <c r="G12" s="296"/>
      <c r="H12" s="296"/>
      <c r="I12" s="296"/>
      <c r="J12" s="296"/>
      <c r="K12" s="296"/>
      <c r="L12" s="296"/>
      <c r="M12" s="296"/>
      <c r="N12" s="296"/>
      <c r="O12" s="296"/>
      <c r="P12" s="296"/>
      <c r="Q12" s="296"/>
      <c r="R12" s="296"/>
      <c r="S12" s="296"/>
      <c r="T12" s="296"/>
      <c r="U12" s="296"/>
      <c r="V12" s="296"/>
    </row>
    <row r="13" spans="1:25" ht="14.25" customHeight="1" x14ac:dyDescent="0.25">
      <c r="A13" s="296"/>
      <c r="B13" s="245"/>
      <c r="C13" s="69"/>
      <c r="D13" s="248"/>
      <c r="E13" s="296"/>
      <c r="F13" s="296"/>
      <c r="G13" s="296"/>
      <c r="H13" s="296"/>
      <c r="I13" s="296"/>
      <c r="J13" s="296"/>
      <c r="K13" s="296"/>
      <c r="L13" s="296"/>
      <c r="M13" s="296"/>
      <c r="N13" s="296"/>
      <c r="O13" s="296"/>
      <c r="P13" s="296"/>
      <c r="Q13" s="296"/>
      <c r="R13" s="296"/>
      <c r="S13" s="296"/>
      <c r="T13" s="296"/>
      <c r="U13" s="296"/>
      <c r="V13" s="296"/>
    </row>
    <row r="14" spans="1:25" ht="14.25" customHeight="1" x14ac:dyDescent="0.25">
      <c r="A14" s="296"/>
      <c r="B14" s="245"/>
      <c r="C14" s="69"/>
      <c r="D14" s="248"/>
      <c r="E14" s="296"/>
      <c r="F14" s="296"/>
      <c r="G14" s="296"/>
      <c r="H14" s="296"/>
      <c r="I14" s="296"/>
      <c r="J14" s="296"/>
      <c r="K14" s="296"/>
      <c r="L14" s="296"/>
      <c r="M14" s="296"/>
      <c r="N14" s="296"/>
      <c r="O14" s="296"/>
      <c r="P14" s="296"/>
      <c r="Q14" s="296"/>
      <c r="R14" s="296"/>
      <c r="S14" s="296"/>
      <c r="T14" s="296"/>
      <c r="U14" s="296"/>
      <c r="V14" s="296"/>
    </row>
    <row r="15" spans="1:25" ht="14.25" customHeight="1" x14ac:dyDescent="0.25">
      <c r="A15" s="296"/>
      <c r="B15" s="245"/>
      <c r="C15" s="69"/>
      <c r="D15" s="248"/>
      <c r="E15" s="296"/>
      <c r="F15" s="296"/>
      <c r="G15" s="296"/>
      <c r="H15" s="296"/>
      <c r="I15" s="296"/>
      <c r="J15" s="296"/>
      <c r="K15" s="296"/>
      <c r="L15" s="296"/>
      <c r="M15" s="296"/>
      <c r="N15" s="296"/>
      <c r="O15" s="296"/>
      <c r="P15" s="296"/>
      <c r="Q15" s="296"/>
      <c r="R15" s="296"/>
      <c r="S15" s="296"/>
      <c r="T15" s="296"/>
      <c r="U15" s="296"/>
      <c r="V15" s="296"/>
    </row>
    <row r="16" spans="1:25" ht="14.25" customHeight="1" x14ac:dyDescent="0.25">
      <c r="A16" s="296"/>
      <c r="B16" s="246"/>
      <c r="C16" s="278" t="str">
        <f>IF(Data!E13="","",Data!E13)</f>
        <v/>
      </c>
      <c r="D16" s="247"/>
      <c r="E16" s="296"/>
      <c r="F16" s="296"/>
      <c r="G16" s="296"/>
      <c r="H16" s="296"/>
      <c r="I16" s="296"/>
      <c r="J16" s="296"/>
      <c r="K16" s="296"/>
      <c r="L16" s="296"/>
      <c r="M16" s="296"/>
      <c r="N16" s="296"/>
      <c r="O16" s="296"/>
      <c r="P16" s="296"/>
      <c r="Q16" s="296"/>
      <c r="R16" s="296"/>
      <c r="S16" s="296"/>
      <c r="T16" s="296"/>
      <c r="U16" s="296"/>
      <c r="V16" s="296"/>
    </row>
    <row r="17" spans="1:22" ht="9" customHeight="1" x14ac:dyDescent="0.25">
      <c r="A17" s="296"/>
      <c r="B17" s="296"/>
      <c r="C17" s="296"/>
      <c r="D17" s="296"/>
      <c r="E17" s="296"/>
      <c r="F17" s="296"/>
      <c r="G17" s="296"/>
      <c r="H17" s="296"/>
      <c r="I17" s="296"/>
      <c r="J17" s="296"/>
      <c r="K17" s="296"/>
      <c r="L17" s="296"/>
      <c r="M17" s="296"/>
      <c r="N17" s="296"/>
      <c r="O17" s="296"/>
      <c r="P17" s="296"/>
      <c r="Q17" s="296"/>
      <c r="R17" s="296"/>
      <c r="S17" s="296"/>
      <c r="T17" s="296"/>
      <c r="U17" s="296"/>
      <c r="V17" s="296"/>
    </row>
    <row r="18" spans="1:22" ht="6.9" customHeight="1" x14ac:dyDescent="0.25">
      <c r="A18" s="296"/>
      <c r="B18" s="296"/>
      <c r="C18" s="296"/>
      <c r="D18" s="296"/>
      <c r="E18" s="296"/>
      <c r="F18" s="296"/>
      <c r="G18" s="296"/>
      <c r="H18" s="296"/>
      <c r="I18" s="296"/>
      <c r="J18" s="296"/>
      <c r="K18" s="296"/>
      <c r="L18" s="296"/>
      <c r="M18" s="296"/>
      <c r="N18" s="296"/>
      <c r="O18" s="296"/>
      <c r="P18" s="296"/>
      <c r="Q18" s="296"/>
      <c r="R18" s="296"/>
      <c r="S18" s="296"/>
      <c r="T18" s="296"/>
      <c r="U18" s="296"/>
      <c r="V18" s="296"/>
    </row>
    <row r="19" spans="1:22" ht="24" x14ac:dyDescent="0.25">
      <c r="A19" s="296"/>
      <c r="B19" s="243"/>
      <c r="C19" s="374" t="s">
        <v>3103</v>
      </c>
      <c r="D19" s="244"/>
      <c r="E19" s="296"/>
      <c r="F19" s="296"/>
      <c r="G19" s="296"/>
      <c r="H19" s="296"/>
      <c r="I19" s="296"/>
      <c r="J19" s="296"/>
      <c r="K19" s="296"/>
      <c r="L19" s="296"/>
      <c r="M19" s="296"/>
      <c r="N19" s="296"/>
      <c r="O19" s="296"/>
      <c r="P19" s="296"/>
      <c r="Q19" s="296"/>
      <c r="R19" s="296"/>
      <c r="S19" s="296"/>
      <c r="T19" s="296"/>
      <c r="U19" s="296"/>
      <c r="V19" s="296"/>
    </row>
    <row r="20" spans="1:22" ht="30" x14ac:dyDescent="0.5">
      <c r="A20" s="296"/>
      <c r="B20" s="245"/>
      <c r="C20" s="376">
        <f>Data!M2</f>
        <v>8</v>
      </c>
      <c r="D20" s="248"/>
      <c r="E20" s="296"/>
      <c r="F20" s="296"/>
      <c r="G20" s="296"/>
      <c r="H20" s="296"/>
      <c r="I20" s="296"/>
      <c r="J20" s="296"/>
      <c r="K20" s="296"/>
      <c r="L20" s="296"/>
      <c r="M20" s="296"/>
      <c r="N20" s="296"/>
      <c r="O20" s="296"/>
      <c r="P20" s="296"/>
      <c r="Q20" s="296"/>
      <c r="R20" s="296"/>
      <c r="S20" s="296"/>
      <c r="T20" s="296"/>
      <c r="U20" s="296"/>
      <c r="V20" s="296"/>
    </row>
    <row r="21" spans="1:22" ht="15.6" x14ac:dyDescent="0.3">
      <c r="A21" s="296"/>
      <c r="B21" s="245"/>
      <c r="C21" s="375" t="str">
        <f>IF(Data!M3="","",Data!M3)</f>
        <v>2 - E195 E2 Luxair</v>
      </c>
      <c r="D21" s="248"/>
      <c r="E21" s="296"/>
      <c r="F21" s="296"/>
      <c r="G21" s="296"/>
      <c r="H21" s="296"/>
      <c r="I21" s="296"/>
      <c r="J21" s="296"/>
      <c r="K21" s="296"/>
      <c r="L21" s="296"/>
      <c r="M21" s="296"/>
      <c r="N21" s="296"/>
      <c r="O21" s="296"/>
      <c r="P21" s="296"/>
      <c r="Q21" s="296"/>
      <c r="R21" s="296"/>
      <c r="S21" s="296"/>
      <c r="T21" s="296"/>
      <c r="U21" s="296"/>
      <c r="V21" s="296"/>
    </row>
    <row r="22" spans="1:22" ht="15.6" x14ac:dyDescent="0.3">
      <c r="A22" s="296"/>
      <c r="B22" s="245"/>
      <c r="C22" s="375" t="str">
        <f>IF(Data!M4="","",Data!M4)</f>
        <v>4 - E190-E2 - Azorra / Virgin Australia</v>
      </c>
      <c r="D22" s="248"/>
      <c r="E22" s="296"/>
      <c r="F22" s="296"/>
      <c r="G22" s="296"/>
      <c r="H22" s="296"/>
      <c r="I22" s="296"/>
      <c r="J22" s="296"/>
      <c r="K22" s="296"/>
      <c r="L22" s="296"/>
      <c r="M22" s="296"/>
      <c r="N22" s="296"/>
      <c r="O22" s="296"/>
      <c r="P22" s="296"/>
      <c r="Q22" s="296"/>
      <c r="R22" s="296"/>
      <c r="S22" s="296"/>
      <c r="T22" s="296"/>
      <c r="U22" s="296"/>
      <c r="V22" s="296"/>
    </row>
    <row r="23" spans="1:22" ht="20.399999999999999" customHeight="1" x14ac:dyDescent="0.3">
      <c r="A23" s="296"/>
      <c r="B23" s="245"/>
      <c r="C23" s="375" t="str">
        <f>IF(Data!M5="","",Data!M5)</f>
        <v>2 - E195-E2 - Aercap/Azul</v>
      </c>
      <c r="D23" s="248"/>
      <c r="E23" s="296"/>
      <c r="F23" s="296"/>
      <c r="G23" s="296"/>
      <c r="H23" s="296"/>
      <c r="I23" s="296"/>
      <c r="J23" s="296"/>
      <c r="K23" s="296"/>
      <c r="L23" s="296"/>
      <c r="M23" s="296"/>
      <c r="N23" s="296"/>
      <c r="O23" s="296"/>
      <c r="P23" s="296"/>
      <c r="Q23" s="296"/>
      <c r="R23" s="296"/>
      <c r="S23" s="296"/>
      <c r="T23" s="296"/>
      <c r="U23" s="296"/>
      <c r="V23" s="296"/>
    </row>
    <row r="24" spans="1:22" ht="7.5" customHeight="1" x14ac:dyDescent="0.3">
      <c r="A24" s="296"/>
      <c r="B24" s="245"/>
      <c r="C24" s="375" t="str">
        <f>IF(Data!M6="","",Data!M6)</f>
        <v/>
      </c>
      <c r="D24" s="248"/>
      <c r="E24" s="296"/>
      <c r="F24" s="296"/>
      <c r="G24" s="296"/>
      <c r="H24" s="296"/>
      <c r="I24" s="296"/>
      <c r="J24" s="296"/>
      <c r="K24" s="296"/>
      <c r="L24" s="296"/>
      <c r="M24" s="296"/>
      <c r="N24" s="296"/>
      <c r="O24" s="296"/>
      <c r="P24" s="296"/>
      <c r="Q24" s="296"/>
      <c r="R24" s="296"/>
      <c r="S24" s="296"/>
      <c r="T24" s="296"/>
      <c r="U24" s="296"/>
      <c r="V24" s="296"/>
    </row>
    <row r="25" spans="1:22" ht="7.5" customHeight="1" x14ac:dyDescent="0.3">
      <c r="A25" s="296"/>
      <c r="B25" s="245"/>
      <c r="C25" s="375" t="str">
        <f>IF(Data!M7="","",Data!M7)</f>
        <v/>
      </c>
      <c r="D25" s="248"/>
      <c r="E25" s="296"/>
      <c r="F25" s="296"/>
      <c r="G25" s="296"/>
      <c r="H25" s="296"/>
      <c r="I25" s="296"/>
      <c r="J25" s="296"/>
      <c r="K25" s="296"/>
      <c r="L25" s="296"/>
      <c r="M25" s="296"/>
      <c r="N25" s="296"/>
      <c r="O25" s="296"/>
      <c r="P25" s="296"/>
      <c r="Q25" s="296"/>
      <c r="R25" s="296"/>
      <c r="S25" s="296"/>
      <c r="T25" s="296"/>
      <c r="U25" s="296"/>
      <c r="V25" s="296"/>
    </row>
    <row r="26" spans="1:22" ht="7.5" customHeight="1" x14ac:dyDescent="0.25">
      <c r="A26" s="296"/>
      <c r="B26" s="246"/>
      <c r="C26" s="278" t="str">
        <f>IF(Data!C8="","",Data!C8)</f>
        <v/>
      </c>
      <c r="D26" s="247"/>
      <c r="E26" s="296"/>
      <c r="F26" s="296"/>
      <c r="G26" s="296"/>
      <c r="H26" s="296"/>
      <c r="I26" s="296"/>
      <c r="J26" s="296"/>
      <c r="K26" s="296"/>
      <c r="L26" s="296"/>
      <c r="M26" s="296"/>
      <c r="N26" s="296"/>
      <c r="O26" s="296"/>
      <c r="P26" s="296"/>
      <c r="Q26" s="296"/>
      <c r="R26" s="296"/>
      <c r="S26" s="296"/>
      <c r="T26" s="296"/>
      <c r="U26" s="296"/>
      <c r="V26" s="296"/>
    </row>
    <row r="27" spans="1:22" x14ac:dyDescent="0.25">
      <c r="A27" s="296"/>
      <c r="B27" s="296"/>
      <c r="C27" s="296"/>
      <c r="D27" s="296"/>
      <c r="E27" s="296"/>
      <c r="F27" s="296"/>
      <c r="G27" s="296"/>
      <c r="H27" s="296"/>
      <c r="I27" s="296"/>
      <c r="J27" s="296"/>
      <c r="K27" s="296"/>
      <c r="L27" s="296"/>
      <c r="M27" s="296"/>
      <c r="N27" s="296"/>
      <c r="O27" s="296"/>
      <c r="P27" s="296"/>
      <c r="Q27" s="296"/>
      <c r="R27" s="296"/>
      <c r="S27" s="296"/>
      <c r="T27" s="296"/>
      <c r="U27" s="296"/>
      <c r="V27" s="296"/>
    </row>
    <row r="28" spans="1:22" ht="4.5" customHeight="1" x14ac:dyDescent="0.25">
      <c r="A28" s="296"/>
      <c r="B28" s="296"/>
      <c r="C28" s="296"/>
      <c r="D28" s="296"/>
      <c r="E28" s="296"/>
      <c r="F28" s="296"/>
      <c r="G28" s="296"/>
      <c r="H28" s="296"/>
      <c r="I28" s="296"/>
      <c r="J28" s="296"/>
      <c r="K28" s="296"/>
      <c r="L28" s="296"/>
      <c r="M28" s="296"/>
      <c r="N28" s="296"/>
      <c r="O28" s="296"/>
      <c r="P28" s="296"/>
      <c r="Q28" s="296"/>
      <c r="R28" s="296"/>
      <c r="S28" s="296"/>
      <c r="T28" s="296"/>
      <c r="U28" s="296"/>
      <c r="V28" s="296"/>
    </row>
    <row r="29" spans="1:22" ht="24" x14ac:dyDescent="0.25">
      <c r="A29" s="296"/>
      <c r="B29" s="243"/>
      <c r="C29" s="374" t="s">
        <v>3104</v>
      </c>
      <c r="D29" s="244"/>
      <c r="E29" s="296"/>
      <c r="F29" s="296"/>
      <c r="G29" s="296"/>
      <c r="H29" s="296"/>
      <c r="I29" s="296"/>
      <c r="J29" s="296"/>
      <c r="K29" s="296"/>
      <c r="L29" s="296"/>
      <c r="M29" s="296"/>
      <c r="N29" s="296"/>
      <c r="O29" s="296"/>
      <c r="P29" s="296"/>
      <c r="Q29" s="296"/>
      <c r="R29" s="296"/>
      <c r="S29" s="296"/>
      <c r="T29" s="296"/>
      <c r="U29" s="296"/>
      <c r="V29" s="296"/>
    </row>
    <row r="30" spans="1:22" ht="30" x14ac:dyDescent="0.5">
      <c r="A30" s="296"/>
      <c r="B30" s="245"/>
      <c r="C30" s="376">
        <f>Data!O2</f>
        <v>8</v>
      </c>
      <c r="D30" s="248"/>
      <c r="E30" s="296"/>
      <c r="F30" s="296"/>
      <c r="G30" s="296"/>
      <c r="H30" s="296"/>
      <c r="I30" s="296"/>
      <c r="J30" s="296"/>
      <c r="K30" s="296"/>
      <c r="L30" s="296"/>
      <c r="M30" s="296"/>
      <c r="N30" s="296"/>
      <c r="O30" s="296"/>
      <c r="P30" s="296"/>
      <c r="Q30" s="296"/>
      <c r="R30" s="296"/>
      <c r="S30" s="296"/>
      <c r="T30" s="296"/>
      <c r="U30" s="296"/>
      <c r="V30" s="296"/>
    </row>
    <row r="31" spans="1:22" ht="15.6" x14ac:dyDescent="0.3">
      <c r="A31" s="296"/>
      <c r="B31" s="245"/>
      <c r="C31" s="375" t="str">
        <f>IF(Data!I3="","",Data!I3)</f>
        <v>4 - E195-E2 - Aercap/Azul</v>
      </c>
      <c r="D31" s="248"/>
      <c r="E31" s="296"/>
      <c r="F31" s="296"/>
      <c r="G31" s="296"/>
      <c r="H31" s="296"/>
      <c r="I31" s="296"/>
      <c r="J31" s="296"/>
      <c r="K31" s="296"/>
      <c r="L31" s="296"/>
      <c r="M31" s="296"/>
      <c r="N31" s="296"/>
      <c r="O31" s="296"/>
      <c r="P31" s="296"/>
      <c r="Q31" s="296"/>
      <c r="R31" s="296"/>
      <c r="S31" s="296"/>
      <c r="T31" s="296"/>
      <c r="U31" s="296"/>
      <c r="V31" s="296"/>
    </row>
    <row r="32" spans="1:22" ht="15.6" x14ac:dyDescent="0.3">
      <c r="A32" s="296"/>
      <c r="B32" s="245"/>
      <c r="C32" s="375" t="str">
        <f>IF(Data!I4="","",Data!I4)</f>
        <v>4 - E190-E2 - Virgin Australia</v>
      </c>
      <c r="D32" s="248"/>
      <c r="E32" s="296"/>
      <c r="F32" s="296"/>
      <c r="G32" s="296"/>
      <c r="H32" s="296"/>
      <c r="I32" s="296"/>
      <c r="J32" s="296"/>
      <c r="K32" s="296"/>
      <c r="L32" s="296"/>
      <c r="M32" s="296"/>
      <c r="N32" s="296"/>
      <c r="O32" s="296"/>
      <c r="P32" s="296"/>
      <c r="Q32" s="296"/>
      <c r="R32" s="296"/>
      <c r="S32" s="296"/>
      <c r="T32" s="296"/>
      <c r="U32" s="296"/>
      <c r="V32" s="296"/>
    </row>
    <row r="33" spans="1:22" x14ac:dyDescent="0.25">
      <c r="A33" s="296"/>
      <c r="B33" s="245"/>
      <c r="C33" s="69" t="str">
        <f>IF(Data!I5="","",Data!I5)</f>
        <v/>
      </c>
      <c r="D33" s="248"/>
      <c r="E33" s="296"/>
      <c r="F33" s="296"/>
      <c r="G33" s="296"/>
      <c r="H33" s="296"/>
      <c r="I33" s="296"/>
      <c r="J33" s="296"/>
      <c r="K33" s="296"/>
      <c r="L33" s="296"/>
      <c r="M33" s="296"/>
      <c r="N33" s="296"/>
      <c r="O33" s="296"/>
      <c r="P33" s="296"/>
      <c r="Q33" s="296"/>
      <c r="R33" s="296"/>
      <c r="S33" s="296"/>
      <c r="T33" s="296"/>
      <c r="U33" s="296"/>
      <c r="V33" s="296"/>
    </row>
    <row r="34" spans="1:22" x14ac:dyDescent="0.25">
      <c r="A34" s="296"/>
      <c r="B34" s="245"/>
      <c r="C34" s="69" t="str">
        <f>IF(Data!I6="","",Data!I6)</f>
        <v/>
      </c>
      <c r="D34" s="248"/>
      <c r="E34" s="296"/>
      <c r="F34" s="296"/>
      <c r="G34" s="296"/>
      <c r="H34" s="296"/>
      <c r="I34" s="296"/>
      <c r="J34" s="296"/>
      <c r="K34" s="296"/>
      <c r="L34" s="296"/>
      <c r="M34" s="296"/>
      <c r="N34" s="296"/>
      <c r="O34" s="296"/>
      <c r="P34" s="296"/>
      <c r="Q34" s="296"/>
      <c r="R34" s="296"/>
      <c r="S34" s="296"/>
      <c r="T34" s="296"/>
      <c r="U34" s="296"/>
      <c r="V34" s="296"/>
    </row>
    <row r="35" spans="1:22" ht="7.5" customHeight="1" x14ac:dyDescent="0.25">
      <c r="A35" s="296"/>
      <c r="B35" s="245"/>
      <c r="C35" s="69" t="str">
        <f>IF(Data!I7="","",Data!I7)</f>
        <v/>
      </c>
      <c r="D35" s="248"/>
      <c r="E35" s="296"/>
      <c r="F35" s="296"/>
      <c r="G35" s="296"/>
      <c r="H35" s="296"/>
      <c r="I35" s="296"/>
      <c r="J35" s="296"/>
      <c r="K35" s="296"/>
      <c r="L35" s="296"/>
      <c r="M35" s="296"/>
      <c r="N35" s="296"/>
      <c r="O35" s="296"/>
      <c r="P35" s="296"/>
      <c r="Q35" s="296"/>
      <c r="R35" s="296"/>
      <c r="S35" s="296"/>
      <c r="T35" s="296"/>
      <c r="U35" s="296"/>
      <c r="V35" s="296"/>
    </row>
    <row r="36" spans="1:22" ht="7.5" customHeight="1" x14ac:dyDescent="0.25">
      <c r="A36" s="296"/>
      <c r="B36" s="246"/>
      <c r="C36" s="278" t="str">
        <f>IF(Data!I8="","",Data!I8)</f>
        <v/>
      </c>
      <c r="D36" s="247"/>
      <c r="E36" s="296"/>
      <c r="F36" s="296"/>
      <c r="G36" s="296"/>
      <c r="H36" s="296"/>
      <c r="I36" s="296"/>
      <c r="J36" s="296"/>
      <c r="K36" s="296"/>
      <c r="L36" s="296"/>
      <c r="M36" s="296"/>
      <c r="N36" s="296"/>
      <c r="O36" s="296"/>
      <c r="P36" s="296"/>
      <c r="Q36" s="296"/>
      <c r="R36" s="296"/>
      <c r="S36" s="296"/>
      <c r="T36" s="296"/>
      <c r="U36" s="296"/>
      <c r="V36" s="296"/>
    </row>
    <row r="37" spans="1:22" ht="7.5" customHeight="1" x14ac:dyDescent="0.25">
      <c r="A37" s="296"/>
      <c r="B37" s="296"/>
      <c r="C37" s="296"/>
      <c r="D37" s="296"/>
      <c r="E37" s="296"/>
      <c r="F37" s="296"/>
      <c r="G37" s="296"/>
      <c r="H37" s="296"/>
      <c r="I37" s="296"/>
      <c r="J37" s="296"/>
      <c r="K37" s="296"/>
      <c r="L37" s="296"/>
      <c r="M37" s="296"/>
      <c r="N37" s="296"/>
      <c r="O37" s="296"/>
      <c r="P37" s="296"/>
      <c r="Q37" s="296"/>
      <c r="R37" s="296"/>
      <c r="S37" s="296"/>
      <c r="T37" s="296"/>
      <c r="U37" s="296"/>
      <c r="V37" s="296"/>
    </row>
    <row r="38" spans="1:22" ht="16.5" customHeight="1" x14ac:dyDescent="0.3">
      <c r="A38" s="296"/>
      <c r="B38" s="446" t="s">
        <v>448</v>
      </c>
      <c r="C38" s="296"/>
      <c r="D38" s="296"/>
      <c r="E38" s="296"/>
      <c r="F38" s="296"/>
      <c r="G38" s="296"/>
      <c r="H38" s="296"/>
      <c r="I38" s="296"/>
      <c r="J38" s="296"/>
      <c r="K38" s="296"/>
      <c r="L38" s="296"/>
      <c r="M38" s="296"/>
      <c r="N38" s="296"/>
      <c r="O38" s="296"/>
      <c r="P38" s="296"/>
      <c r="Q38" s="296"/>
      <c r="R38" s="296"/>
      <c r="S38" s="296"/>
      <c r="T38" s="296"/>
      <c r="U38" s="296"/>
      <c r="V38" s="296"/>
    </row>
    <row r="39" spans="1:22" ht="15.6" x14ac:dyDescent="0.3">
      <c r="A39" s="296"/>
      <c r="B39" s="307" t="s">
        <v>447</v>
      </c>
      <c r="C39" s="296"/>
      <c r="D39" s="296"/>
      <c r="E39" s="296"/>
      <c r="F39" s="296"/>
      <c r="G39" s="296"/>
      <c r="H39" s="296"/>
      <c r="I39" s="296"/>
      <c r="J39" s="296"/>
      <c r="K39" s="296"/>
      <c r="L39" s="296"/>
      <c r="M39" s="296"/>
      <c r="N39" s="296"/>
      <c r="O39" s="296"/>
      <c r="P39" s="296"/>
      <c r="Q39" s="296"/>
      <c r="R39" s="296"/>
      <c r="S39" s="296"/>
      <c r="T39" s="296"/>
      <c r="U39" s="296"/>
      <c r="V39" s="296"/>
    </row>
    <row r="40" spans="1:22" x14ac:dyDescent="0.25">
      <c r="A40" s="296"/>
      <c r="B40" s="296"/>
      <c r="C40" s="296"/>
      <c r="D40" s="296"/>
      <c r="E40" s="296"/>
      <c r="F40" s="296"/>
      <c r="G40" s="296"/>
      <c r="H40" s="296"/>
      <c r="I40" s="296"/>
      <c r="J40" s="296"/>
      <c r="K40" s="296"/>
      <c r="L40" s="296"/>
      <c r="M40" s="296"/>
      <c r="N40" s="296"/>
      <c r="O40" s="296"/>
      <c r="P40" s="296"/>
      <c r="Q40" s="296"/>
      <c r="R40" s="296"/>
      <c r="S40" s="296"/>
      <c r="T40" s="296"/>
      <c r="U40" s="296"/>
      <c r="V40" s="296"/>
    </row>
  </sheetData>
  <pageMargins left="0.25" right="0.25" top="0.75" bottom="0.75" header="0.3" footer="0.3"/>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6A59-50D9-42ED-B54D-30C8A6A51E45}">
  <sheetPr codeName="Sheet5">
    <pageSetUpPr fitToPage="1"/>
  </sheetPr>
  <dimension ref="A1:V40"/>
  <sheetViews>
    <sheetView zoomScale="85" zoomScaleNormal="85" workbookViewId="0">
      <selection activeCell="AC18" sqref="AC18"/>
    </sheetView>
  </sheetViews>
  <sheetFormatPr defaultColWidth="9.109375" defaultRowHeight="13.2" x14ac:dyDescent="0.25"/>
  <cols>
    <col min="1" max="1" width="4.109375" style="68" customWidth="1"/>
    <col min="2" max="4" width="16.88671875" style="68" customWidth="1"/>
    <col min="5" max="5" width="6.109375" style="68" customWidth="1"/>
    <col min="6" max="19" width="8.88671875" style="68" customWidth="1"/>
    <col min="20" max="20" width="9.88671875" style="68" customWidth="1"/>
    <col min="21" max="21" width="8.88671875" style="68" customWidth="1"/>
    <col min="22" max="22" width="4.109375" style="68" customWidth="1"/>
    <col min="23" max="16384" width="9.109375" style="68"/>
  </cols>
  <sheetData>
    <row r="1" spans="1:22" x14ac:dyDescent="0.25">
      <c r="A1" s="282"/>
      <c r="B1" s="282"/>
      <c r="C1" s="282"/>
      <c r="D1" s="282"/>
      <c r="E1" s="282"/>
      <c r="F1" s="282"/>
      <c r="G1" s="282"/>
      <c r="H1" s="282"/>
      <c r="I1" s="282"/>
      <c r="J1" s="282"/>
      <c r="K1" s="282"/>
      <c r="L1" s="282"/>
      <c r="M1" s="282"/>
      <c r="N1" s="282"/>
      <c r="O1" s="282"/>
      <c r="P1" s="282"/>
      <c r="Q1" s="282"/>
      <c r="R1" s="282"/>
      <c r="S1" s="282"/>
      <c r="T1" s="282"/>
      <c r="U1" s="282"/>
      <c r="V1" s="282"/>
    </row>
    <row r="2" spans="1:22" ht="33.75" customHeight="1" x14ac:dyDescent="0.6">
      <c r="A2" s="282"/>
      <c r="B2" s="282"/>
      <c r="C2" s="282"/>
      <c r="D2" s="282"/>
      <c r="E2" s="282"/>
      <c r="F2" s="377"/>
      <c r="G2" s="377"/>
      <c r="H2" s="377"/>
      <c r="I2" s="377"/>
      <c r="J2" s="377"/>
      <c r="K2" s="377"/>
      <c r="L2" s="377"/>
      <c r="M2" s="377"/>
      <c r="N2" s="378" t="s">
        <v>3095</v>
      </c>
      <c r="O2" s="490">
        <f>'Total Jets'!$E$5</f>
        <v>45627</v>
      </c>
      <c r="P2" s="490"/>
      <c r="Q2" s="490"/>
      <c r="R2" s="490"/>
      <c r="S2" s="490"/>
      <c r="T2" s="282"/>
      <c r="U2" s="282"/>
      <c r="V2" s="282"/>
    </row>
    <row r="3" spans="1:22" ht="8.1" customHeight="1" x14ac:dyDescent="0.6">
      <c r="A3" s="282"/>
      <c r="B3" s="282"/>
      <c r="C3" s="282"/>
      <c r="D3" s="282"/>
      <c r="E3" s="282"/>
      <c r="F3" s="377"/>
      <c r="G3" s="377"/>
      <c r="H3" s="377"/>
      <c r="I3" s="377"/>
      <c r="J3" s="377"/>
      <c r="K3" s="377"/>
      <c r="L3" s="377"/>
      <c r="M3" s="377"/>
      <c r="N3" s="378"/>
      <c r="O3" s="442"/>
      <c r="P3" s="442"/>
      <c r="Q3" s="442"/>
      <c r="R3" s="442"/>
      <c r="S3" s="442"/>
      <c r="T3" s="282"/>
      <c r="U3" s="282"/>
      <c r="V3" s="282"/>
    </row>
    <row r="4" spans="1:22" ht="21" x14ac:dyDescent="0.4">
      <c r="A4" s="282"/>
      <c r="B4" s="243"/>
      <c r="C4" s="379" t="s">
        <v>299</v>
      </c>
      <c r="D4" s="244"/>
      <c r="E4" s="282"/>
      <c r="F4" s="282"/>
      <c r="G4" s="282"/>
      <c r="H4" s="282"/>
      <c r="I4" s="282"/>
      <c r="J4" s="282"/>
      <c r="K4" s="282"/>
      <c r="L4" s="282"/>
      <c r="M4" s="282"/>
      <c r="N4" s="282"/>
      <c r="O4" s="282"/>
      <c r="P4" s="282"/>
      <c r="Q4" s="282"/>
      <c r="R4" s="282"/>
      <c r="S4" s="282"/>
      <c r="T4" s="282"/>
      <c r="U4" s="282"/>
      <c r="V4" s="282"/>
    </row>
    <row r="5" spans="1:22" ht="27" customHeight="1" x14ac:dyDescent="0.5">
      <c r="A5" s="282"/>
      <c r="B5" s="245"/>
      <c r="C5" s="376">
        <f>Data!E2</f>
        <v>20</v>
      </c>
      <c r="D5" s="248"/>
      <c r="E5" s="282"/>
      <c r="F5" s="282"/>
      <c r="G5" s="282"/>
      <c r="H5" s="282"/>
      <c r="I5" s="282"/>
      <c r="J5" s="283"/>
      <c r="K5" s="282"/>
      <c r="L5" s="282"/>
      <c r="M5" s="282"/>
      <c r="N5" s="282"/>
      <c r="O5" s="282"/>
      <c r="P5" s="282"/>
      <c r="Q5" s="282"/>
      <c r="R5" s="282"/>
      <c r="S5" s="282"/>
      <c r="T5" s="282"/>
      <c r="U5" s="282"/>
      <c r="V5" s="282"/>
    </row>
    <row r="6" spans="1:22" ht="14.25" customHeight="1" x14ac:dyDescent="0.3">
      <c r="A6" s="282"/>
      <c r="B6" s="245"/>
      <c r="C6" s="375" t="str">
        <f>IF(Data!E3="","",Data!E3)</f>
        <v>1 - E195-E2 - Porter</v>
      </c>
      <c r="D6" s="401"/>
      <c r="E6" s="284"/>
      <c r="F6" s="282"/>
      <c r="G6" s="282"/>
      <c r="H6" s="285"/>
      <c r="I6" s="285"/>
      <c r="J6" s="283"/>
      <c r="K6" s="282"/>
      <c r="L6" s="282"/>
      <c r="M6" s="282"/>
      <c r="N6" s="282"/>
      <c r="O6" s="282"/>
      <c r="P6" s="282"/>
      <c r="Q6" s="282"/>
      <c r="R6" s="282"/>
      <c r="S6" s="282"/>
      <c r="T6" s="282"/>
      <c r="U6" s="282"/>
      <c r="V6" s="282"/>
    </row>
    <row r="7" spans="1:22" ht="14.25" customHeight="1" x14ac:dyDescent="0.3">
      <c r="A7" s="282"/>
      <c r="B7" s="245"/>
      <c r="C7" s="375" t="str">
        <f>IF(Data!E4="","",Data!E4)</f>
        <v>3 - E195-E2 - Binter</v>
      </c>
      <c r="D7" s="401"/>
      <c r="E7" s="282"/>
      <c r="F7" s="282"/>
      <c r="G7" s="284"/>
      <c r="H7" s="285"/>
      <c r="I7" s="285"/>
      <c r="J7" s="283"/>
      <c r="K7" s="282"/>
      <c r="L7" s="282"/>
      <c r="M7" s="282"/>
      <c r="N7" s="282"/>
      <c r="O7" s="282"/>
      <c r="P7" s="282"/>
      <c r="Q7" s="282"/>
      <c r="R7" s="282"/>
      <c r="S7" s="282"/>
      <c r="T7" s="282"/>
      <c r="U7" s="282"/>
      <c r="V7" s="282"/>
    </row>
    <row r="8" spans="1:22" ht="14.25" customHeight="1" x14ac:dyDescent="0.4">
      <c r="A8" s="282"/>
      <c r="B8" s="245"/>
      <c r="C8" s="375" t="str">
        <f>IF(Data!E5="","",Data!E5)</f>
        <v>5 - E195-E2 - Aercap/Azul</v>
      </c>
      <c r="D8" s="401"/>
      <c r="E8" s="286"/>
      <c r="F8" s="282"/>
      <c r="G8" s="282"/>
      <c r="H8" s="282"/>
      <c r="I8" s="287"/>
      <c r="J8" s="282"/>
      <c r="K8" s="282"/>
      <c r="L8" s="282"/>
      <c r="M8" s="288"/>
      <c r="N8" s="282"/>
      <c r="O8" s="282"/>
      <c r="P8" s="282"/>
      <c r="Q8" s="282"/>
      <c r="R8" s="282"/>
      <c r="S8" s="282"/>
      <c r="T8" s="282"/>
      <c r="U8" s="282"/>
      <c r="V8" s="282"/>
    </row>
    <row r="9" spans="1:22" ht="14.25" customHeight="1" x14ac:dyDescent="0.3">
      <c r="A9" s="282"/>
      <c r="B9" s="245"/>
      <c r="C9" s="375" t="str">
        <f>IF(Data!E6="","",Data!E6)</f>
        <v>3 - E175-E1 - American Airlines</v>
      </c>
      <c r="D9" s="401"/>
      <c r="E9" s="282"/>
      <c r="F9" s="282"/>
      <c r="G9" s="282"/>
      <c r="H9" s="282"/>
      <c r="I9" s="282"/>
      <c r="J9" s="282"/>
      <c r="K9" s="282"/>
      <c r="L9" s="282"/>
      <c r="M9" s="282"/>
      <c r="N9" s="282"/>
      <c r="O9" s="282"/>
      <c r="P9" s="282"/>
      <c r="Q9" s="282"/>
      <c r="R9" s="282"/>
      <c r="S9" s="282"/>
      <c r="T9" s="282"/>
      <c r="U9" s="282"/>
      <c r="V9" s="282"/>
    </row>
    <row r="10" spans="1:22" ht="14.25" customHeight="1" x14ac:dyDescent="0.3">
      <c r="A10" s="282"/>
      <c r="B10" s="245"/>
      <c r="C10" s="375" t="str">
        <f>IF(Data!E7="","",Data!E7)</f>
        <v>4 - E175-E1 - SkyWest</v>
      </c>
      <c r="D10" s="401"/>
      <c r="E10" s="282"/>
      <c r="F10" s="282"/>
      <c r="G10" s="282"/>
      <c r="H10" s="282"/>
      <c r="I10" s="282"/>
      <c r="J10" s="282"/>
      <c r="K10" s="282"/>
      <c r="L10" s="282"/>
      <c r="M10" s="282"/>
      <c r="N10" s="282"/>
      <c r="O10" s="282"/>
      <c r="P10" s="282"/>
      <c r="Q10" s="282"/>
      <c r="R10" s="282"/>
      <c r="S10" s="282"/>
      <c r="T10" s="282"/>
      <c r="U10" s="282"/>
      <c r="V10" s="282"/>
    </row>
    <row r="11" spans="1:22" ht="14.25" customHeight="1" x14ac:dyDescent="0.3">
      <c r="A11" s="282"/>
      <c r="B11" s="245"/>
      <c r="C11" s="375" t="str">
        <f>IF(Data!E8="","",Data!E8)</f>
        <v>2 - E175-E1 - Republic</v>
      </c>
      <c r="D11" s="401"/>
      <c r="E11" s="282"/>
      <c r="F11" s="282"/>
      <c r="G11" s="282"/>
      <c r="H11" s="282"/>
      <c r="I11" s="282"/>
      <c r="J11" s="282"/>
      <c r="K11" s="282"/>
      <c r="L11" s="282"/>
      <c r="M11" s="282"/>
      <c r="N11" s="282"/>
      <c r="O11" s="282"/>
      <c r="P11" s="282"/>
      <c r="Q11" s="282"/>
      <c r="R11" s="282"/>
      <c r="S11" s="282"/>
      <c r="T11" s="282"/>
      <c r="U11" s="282"/>
      <c r="V11" s="282"/>
    </row>
    <row r="12" spans="1:22" ht="14.25" customHeight="1" x14ac:dyDescent="0.3">
      <c r="A12" s="282"/>
      <c r="B12" s="245"/>
      <c r="C12" s="375" t="str">
        <f>IF(Data!E9="","",Data!E9)</f>
        <v>1 - E190-E2 - Azorra Scoot</v>
      </c>
      <c r="D12" s="401"/>
      <c r="E12" s="282"/>
      <c r="F12" s="282"/>
      <c r="G12" s="282"/>
      <c r="H12" s="282"/>
      <c r="I12" s="282"/>
      <c r="J12" s="282"/>
      <c r="K12" s="282"/>
      <c r="L12" s="282"/>
      <c r="M12" s="282"/>
      <c r="N12" s="282"/>
      <c r="O12" s="282"/>
      <c r="P12" s="282"/>
      <c r="Q12" s="282"/>
      <c r="R12" s="282"/>
      <c r="S12" s="282"/>
      <c r="T12" s="282"/>
      <c r="U12" s="282"/>
      <c r="V12" s="282"/>
    </row>
    <row r="13" spans="1:22" ht="14.25" customHeight="1" x14ac:dyDescent="0.3">
      <c r="A13" s="282"/>
      <c r="B13" s="245"/>
      <c r="C13" s="375" t="str">
        <f>IF(Data!E10="","",Data!E10)</f>
        <v>1 - E195-E2 - Azorra/KS</v>
      </c>
      <c r="D13" s="401"/>
      <c r="E13" s="282"/>
      <c r="F13" s="282"/>
      <c r="G13" s="282"/>
      <c r="H13" s="282"/>
      <c r="I13" s="282"/>
      <c r="J13" s="282"/>
      <c r="K13" s="282"/>
      <c r="L13" s="282"/>
      <c r="M13" s="282"/>
      <c r="N13" s="282"/>
      <c r="O13" s="282"/>
      <c r="P13" s="282"/>
      <c r="Q13" s="282"/>
      <c r="R13" s="282"/>
      <c r="S13" s="282"/>
      <c r="T13" s="282"/>
      <c r="U13" s="282"/>
      <c r="V13" s="282"/>
    </row>
    <row r="14" spans="1:22" ht="14.25" customHeight="1" x14ac:dyDescent="0.3">
      <c r="A14" s="282"/>
      <c r="B14" s="245"/>
      <c r="C14" s="375" t="str">
        <f>IF(Data!E11="","",Data!E11)</f>
        <v/>
      </c>
      <c r="D14" s="401"/>
      <c r="E14" s="282"/>
      <c r="F14" s="282"/>
      <c r="G14" s="282"/>
      <c r="H14" s="282"/>
      <c r="I14" s="282"/>
      <c r="J14" s="282"/>
      <c r="K14" s="282"/>
      <c r="L14" s="282"/>
      <c r="M14" s="282"/>
      <c r="N14" s="282"/>
      <c r="O14" s="282"/>
      <c r="P14" s="282"/>
      <c r="Q14" s="282"/>
      <c r="R14" s="282"/>
      <c r="S14" s="282"/>
      <c r="T14" s="282"/>
      <c r="U14" s="282"/>
      <c r="V14" s="282"/>
    </row>
    <row r="15" spans="1:22" ht="14.25" customHeight="1" x14ac:dyDescent="0.3">
      <c r="A15" s="282"/>
      <c r="B15" s="341"/>
      <c r="C15" s="375" t="str">
        <f>IF(Data!E12="","",Data!E12)</f>
        <v/>
      </c>
      <c r="D15" s="342"/>
      <c r="E15" s="282"/>
      <c r="F15" s="282"/>
      <c r="G15" s="282"/>
      <c r="H15" s="282"/>
      <c r="I15" s="282"/>
      <c r="J15" s="282"/>
      <c r="K15" s="282"/>
      <c r="L15" s="282"/>
      <c r="M15" s="282"/>
      <c r="N15" s="282"/>
      <c r="O15" s="282"/>
      <c r="P15" s="282"/>
      <c r="Q15" s="282"/>
      <c r="R15" s="282"/>
      <c r="S15" s="282"/>
      <c r="T15" s="282"/>
      <c r="U15" s="282"/>
      <c r="V15" s="282"/>
    </row>
    <row r="16" spans="1:22" ht="14.25" customHeight="1" x14ac:dyDescent="0.25">
      <c r="A16" s="282"/>
      <c r="B16" s="246"/>
      <c r="C16" s="278" t="str">
        <f>IF(Data!E13="","",Data!E13)</f>
        <v/>
      </c>
      <c r="D16" s="247"/>
      <c r="E16" s="282"/>
      <c r="F16" s="282"/>
      <c r="G16" s="282"/>
      <c r="H16" s="282"/>
      <c r="I16" s="282"/>
      <c r="J16" s="282"/>
      <c r="K16" s="282"/>
      <c r="L16" s="282"/>
      <c r="M16" s="282"/>
      <c r="N16" s="282"/>
      <c r="O16" s="282"/>
      <c r="P16" s="282"/>
      <c r="Q16" s="282"/>
      <c r="R16" s="282"/>
      <c r="S16" s="282"/>
      <c r="T16" s="282"/>
      <c r="U16" s="282"/>
      <c r="V16" s="282"/>
    </row>
    <row r="17" spans="1:22" x14ac:dyDescent="0.25">
      <c r="A17" s="282"/>
      <c r="B17" s="282"/>
      <c r="C17" s="282"/>
      <c r="D17" s="282"/>
      <c r="E17" s="282"/>
      <c r="F17" s="282"/>
      <c r="G17" s="282"/>
      <c r="H17" s="282"/>
      <c r="I17" s="282"/>
      <c r="J17" s="282"/>
      <c r="K17" s="282"/>
      <c r="L17" s="282"/>
      <c r="M17" s="282"/>
      <c r="N17" s="282"/>
      <c r="O17" s="282"/>
      <c r="P17" s="282"/>
      <c r="Q17" s="282"/>
      <c r="R17" s="282"/>
      <c r="S17" s="282"/>
      <c r="T17" s="282"/>
      <c r="U17" s="282"/>
      <c r="V17" s="282"/>
    </row>
    <row r="18" spans="1:22" x14ac:dyDescent="0.25">
      <c r="A18" s="282"/>
      <c r="B18" s="282"/>
      <c r="C18" s="282"/>
      <c r="D18" s="282"/>
      <c r="E18" s="282"/>
      <c r="F18" s="282"/>
      <c r="G18" s="282"/>
      <c r="H18" s="282"/>
      <c r="I18" s="282"/>
      <c r="J18" s="282"/>
      <c r="K18" s="282"/>
      <c r="L18" s="282"/>
      <c r="M18" s="282"/>
      <c r="N18" s="282"/>
      <c r="O18" s="282"/>
      <c r="P18" s="282"/>
      <c r="Q18" s="282"/>
      <c r="R18" s="282"/>
      <c r="S18" s="282"/>
      <c r="T18" s="282"/>
      <c r="U18" s="282"/>
      <c r="V18" s="282"/>
    </row>
    <row r="19" spans="1:22" ht="21" x14ac:dyDescent="0.25">
      <c r="A19" s="282"/>
      <c r="B19" s="243"/>
      <c r="C19" s="374" t="s">
        <v>304</v>
      </c>
      <c r="D19" s="244"/>
      <c r="E19" s="282"/>
      <c r="F19" s="282"/>
      <c r="G19" s="282"/>
      <c r="H19" s="282"/>
      <c r="I19" s="282"/>
      <c r="J19" s="282"/>
      <c r="K19" s="282"/>
      <c r="L19" s="282"/>
      <c r="M19" s="282"/>
      <c r="N19" s="282"/>
      <c r="O19" s="282"/>
      <c r="P19" s="282"/>
      <c r="Q19" s="282"/>
      <c r="R19" s="282"/>
      <c r="S19" s="282"/>
      <c r="T19" s="282"/>
      <c r="U19" s="282"/>
      <c r="V19" s="282"/>
    </row>
    <row r="20" spans="1:22" ht="30" x14ac:dyDescent="0.5">
      <c r="A20" s="282"/>
      <c r="B20" s="245"/>
      <c r="C20" s="376">
        <f>Data!G2</f>
        <v>8</v>
      </c>
      <c r="D20" s="248"/>
      <c r="E20" s="282"/>
      <c r="F20" s="282"/>
      <c r="G20" s="282"/>
      <c r="H20" s="282"/>
      <c r="I20" s="282"/>
      <c r="J20" s="282"/>
      <c r="K20" s="282"/>
      <c r="L20" s="282"/>
      <c r="M20" s="282"/>
      <c r="N20" s="282"/>
      <c r="O20" s="282"/>
      <c r="P20" s="282"/>
      <c r="Q20" s="282"/>
      <c r="R20" s="282"/>
      <c r="S20" s="282"/>
      <c r="T20" s="282"/>
      <c r="U20" s="282"/>
      <c r="V20" s="282"/>
    </row>
    <row r="21" spans="1:22" ht="15.6" x14ac:dyDescent="0.3">
      <c r="A21" s="282"/>
      <c r="B21" s="245"/>
      <c r="C21" s="375" t="str">
        <f>IF(Data!G3="","",Data!G3)</f>
        <v>2 - E195 E2 Luxair</v>
      </c>
      <c r="D21" s="248"/>
      <c r="E21" s="282"/>
      <c r="F21" s="282"/>
      <c r="G21" s="282"/>
      <c r="H21" s="282"/>
      <c r="I21" s="282"/>
      <c r="J21" s="282"/>
      <c r="K21" s="282"/>
      <c r="L21" s="282"/>
      <c r="M21" s="282"/>
      <c r="N21" s="282"/>
      <c r="O21" s="282"/>
      <c r="P21" s="282"/>
      <c r="Q21" s="282"/>
      <c r="R21" s="282"/>
      <c r="S21" s="282"/>
      <c r="T21" s="282"/>
      <c r="U21" s="282"/>
      <c r="V21" s="282"/>
    </row>
    <row r="22" spans="1:22" ht="15.6" x14ac:dyDescent="0.3">
      <c r="A22" s="282"/>
      <c r="B22" s="245"/>
      <c r="C22" s="375" t="str">
        <f>IF(Data!G4="","",Data!G4)</f>
        <v>4 - E190-E2 - Azorra / Virgin Australia</v>
      </c>
      <c r="D22" s="248"/>
      <c r="E22" s="282"/>
      <c r="F22" s="282"/>
      <c r="G22" s="282"/>
      <c r="H22" s="282"/>
      <c r="I22" s="282"/>
      <c r="J22" s="282"/>
      <c r="K22" s="282"/>
      <c r="L22" s="282"/>
      <c r="M22" s="282"/>
      <c r="N22" s="282"/>
      <c r="O22" s="282"/>
      <c r="P22" s="282"/>
      <c r="Q22" s="282"/>
      <c r="R22" s="282"/>
      <c r="S22" s="282"/>
      <c r="T22" s="282"/>
      <c r="U22" s="282"/>
      <c r="V22" s="282"/>
    </row>
    <row r="23" spans="1:22" ht="15.6" x14ac:dyDescent="0.3">
      <c r="A23" s="282"/>
      <c r="B23" s="245"/>
      <c r="C23" s="375" t="str">
        <f>IF(Data!G5="","",Data!G5)</f>
        <v>2 - E195-E2 - Aercap/Azul</v>
      </c>
      <c r="D23" s="248"/>
      <c r="E23" s="282"/>
      <c r="F23" s="282"/>
      <c r="G23" s="282"/>
      <c r="H23" s="282"/>
      <c r="I23" s="282"/>
      <c r="J23" s="282"/>
      <c r="K23" s="282"/>
      <c r="L23" s="282"/>
      <c r="M23" s="282"/>
      <c r="N23" s="282"/>
      <c r="O23" s="282"/>
      <c r="P23" s="282"/>
      <c r="Q23" s="282"/>
      <c r="R23" s="282"/>
      <c r="S23" s="282"/>
      <c r="T23" s="282"/>
      <c r="U23" s="282"/>
      <c r="V23" s="282"/>
    </row>
    <row r="24" spans="1:22" ht="7.5" customHeight="1" x14ac:dyDescent="0.3">
      <c r="A24" s="282"/>
      <c r="B24" s="245"/>
      <c r="C24" s="375" t="str">
        <f>IF(Data!G6="","",Data!G6)</f>
        <v/>
      </c>
      <c r="D24" s="248"/>
      <c r="E24" s="282"/>
      <c r="F24" s="282"/>
      <c r="G24" s="282"/>
      <c r="H24" s="282"/>
      <c r="I24" s="282"/>
      <c r="J24" s="282"/>
      <c r="K24" s="282"/>
      <c r="L24" s="282"/>
      <c r="M24" s="282"/>
      <c r="N24" s="282"/>
      <c r="O24" s="282"/>
      <c r="P24" s="282"/>
      <c r="Q24" s="282"/>
      <c r="R24" s="282"/>
      <c r="S24" s="282"/>
      <c r="T24" s="282"/>
      <c r="U24" s="282"/>
      <c r="V24" s="282"/>
    </row>
    <row r="25" spans="1:22" ht="7.5" customHeight="1" x14ac:dyDescent="0.3">
      <c r="A25" s="282"/>
      <c r="B25" s="245"/>
      <c r="C25" s="375" t="str">
        <f>IF(Data!C7="","",Data!C7)</f>
        <v/>
      </c>
      <c r="D25" s="248"/>
      <c r="E25" s="282"/>
      <c r="F25" s="282"/>
      <c r="G25" s="282"/>
      <c r="H25" s="282"/>
      <c r="I25" s="282"/>
      <c r="J25" s="282"/>
      <c r="K25" s="282"/>
      <c r="L25" s="282"/>
      <c r="M25" s="282"/>
      <c r="N25" s="282"/>
      <c r="O25" s="282"/>
      <c r="P25" s="282"/>
      <c r="Q25" s="282"/>
      <c r="R25" s="282"/>
      <c r="S25" s="282"/>
      <c r="T25" s="282"/>
      <c r="U25" s="282"/>
      <c r="V25" s="282"/>
    </row>
    <row r="26" spans="1:22" ht="7.5" customHeight="1" x14ac:dyDescent="0.25">
      <c r="A26" s="282"/>
      <c r="B26" s="246"/>
      <c r="C26" s="278" t="str">
        <f>IF(Data!C8="","",Data!C8)</f>
        <v/>
      </c>
      <c r="D26" s="247"/>
      <c r="E26" s="282"/>
      <c r="F26" s="282"/>
      <c r="G26" s="282"/>
      <c r="H26" s="282"/>
      <c r="I26" s="282"/>
      <c r="J26" s="282"/>
      <c r="K26" s="282"/>
      <c r="L26" s="282"/>
      <c r="M26" s="282"/>
      <c r="N26" s="282"/>
      <c r="O26" s="282"/>
      <c r="P26" s="282"/>
      <c r="Q26" s="282"/>
      <c r="R26" s="282"/>
      <c r="S26" s="282"/>
      <c r="T26" s="282"/>
      <c r="U26" s="282"/>
      <c r="V26" s="282"/>
    </row>
    <row r="27" spans="1:22" x14ac:dyDescent="0.25">
      <c r="A27" s="282"/>
      <c r="B27" s="282"/>
      <c r="C27" s="282"/>
      <c r="D27" s="282"/>
      <c r="E27" s="282"/>
      <c r="F27" s="282"/>
      <c r="G27" s="282"/>
      <c r="H27" s="282"/>
      <c r="I27" s="282"/>
      <c r="J27" s="282"/>
      <c r="K27" s="282"/>
      <c r="L27" s="282"/>
      <c r="M27" s="282"/>
      <c r="N27" s="282"/>
      <c r="O27" s="282"/>
      <c r="P27" s="282"/>
      <c r="Q27" s="282"/>
      <c r="R27" s="282"/>
      <c r="S27" s="282"/>
      <c r="T27" s="282"/>
      <c r="U27" s="282"/>
      <c r="V27" s="282"/>
    </row>
    <row r="28" spans="1:22" x14ac:dyDescent="0.25">
      <c r="A28" s="282"/>
      <c r="B28" s="282"/>
      <c r="C28" s="282"/>
      <c r="D28" s="282"/>
      <c r="E28" s="282"/>
      <c r="F28" s="282"/>
      <c r="G28" s="282"/>
      <c r="H28" s="282"/>
      <c r="I28" s="282"/>
      <c r="J28" s="282"/>
      <c r="K28" s="282"/>
      <c r="L28" s="282"/>
      <c r="M28" s="282"/>
      <c r="N28" s="282"/>
      <c r="O28" s="282"/>
      <c r="P28" s="282"/>
      <c r="Q28" s="282"/>
      <c r="R28" s="282"/>
      <c r="S28" s="282"/>
      <c r="T28" s="282"/>
      <c r="U28" s="282"/>
      <c r="V28" s="282"/>
    </row>
    <row r="29" spans="1:22" ht="21" x14ac:dyDescent="0.25">
      <c r="A29" s="282"/>
      <c r="B29" s="243"/>
      <c r="C29" s="374" t="s">
        <v>338</v>
      </c>
      <c r="D29" s="244"/>
      <c r="E29" s="282"/>
      <c r="F29" s="282"/>
      <c r="G29" s="282"/>
      <c r="H29" s="282"/>
      <c r="I29" s="282"/>
      <c r="J29" s="282"/>
      <c r="K29" s="282"/>
      <c r="L29" s="282"/>
      <c r="M29" s="282"/>
      <c r="N29" s="282"/>
      <c r="O29" s="282"/>
      <c r="P29" s="282"/>
      <c r="Q29" s="282"/>
      <c r="R29" s="282"/>
      <c r="S29" s="282"/>
      <c r="T29" s="282"/>
      <c r="U29" s="282"/>
      <c r="V29" s="282"/>
    </row>
    <row r="30" spans="1:22" ht="30" x14ac:dyDescent="0.5">
      <c r="A30" s="282"/>
      <c r="B30" s="245"/>
      <c r="C30" s="376">
        <f>Data!I2</f>
        <v>8</v>
      </c>
      <c r="D30" s="248"/>
      <c r="E30" s="282"/>
      <c r="F30" s="282"/>
      <c r="G30" s="282"/>
      <c r="H30" s="282"/>
      <c r="I30" s="282"/>
      <c r="J30" s="282"/>
      <c r="K30" s="282"/>
      <c r="L30" s="282"/>
      <c r="M30" s="282"/>
      <c r="N30" s="282"/>
      <c r="O30" s="282"/>
      <c r="P30" s="282"/>
      <c r="Q30" s="282"/>
      <c r="R30" s="282"/>
      <c r="S30" s="282"/>
      <c r="T30" s="282"/>
      <c r="U30" s="282"/>
      <c r="V30" s="282"/>
    </row>
    <row r="31" spans="1:22" ht="15.6" x14ac:dyDescent="0.3">
      <c r="A31" s="282"/>
      <c r="B31" s="245"/>
      <c r="C31" s="375" t="str">
        <f>IF(OR(Data!I3="",Data!I3=0),"",Data!I3)</f>
        <v>4 - E195-E2 - Aercap/Azul</v>
      </c>
      <c r="D31" s="248"/>
      <c r="E31" s="282"/>
      <c r="F31" s="282"/>
      <c r="G31" s="282"/>
      <c r="H31" s="282"/>
      <c r="I31" s="282"/>
      <c r="J31" s="282"/>
      <c r="K31" s="282"/>
      <c r="L31" s="282"/>
      <c r="M31" s="282"/>
      <c r="N31" s="282"/>
      <c r="O31" s="282"/>
      <c r="P31" s="282"/>
      <c r="Q31" s="282"/>
      <c r="R31" s="282"/>
      <c r="S31" s="282"/>
      <c r="T31" s="282"/>
      <c r="U31" s="282"/>
      <c r="V31" s="282"/>
    </row>
    <row r="32" spans="1:22" ht="15.6" x14ac:dyDescent="0.3">
      <c r="A32" s="282"/>
      <c r="B32" s="245"/>
      <c r="C32" s="375" t="str">
        <f>IF(Data!I4="","",Data!I4)</f>
        <v>4 - E190-E2 - Virgin Australia</v>
      </c>
      <c r="D32" s="248"/>
      <c r="E32" s="282"/>
      <c r="F32" s="282"/>
      <c r="G32" s="282"/>
      <c r="H32" s="282"/>
      <c r="I32" s="282"/>
      <c r="J32" s="282"/>
      <c r="K32" s="282"/>
      <c r="L32" s="282"/>
      <c r="M32" s="282"/>
      <c r="N32" s="282"/>
      <c r="O32" s="282"/>
      <c r="P32" s="282"/>
      <c r="Q32" s="282"/>
      <c r="R32" s="282"/>
      <c r="S32" s="282"/>
      <c r="T32" s="282"/>
      <c r="U32" s="282"/>
      <c r="V32" s="282"/>
    </row>
    <row r="33" spans="1:22" ht="15.6" x14ac:dyDescent="0.3">
      <c r="A33" s="282"/>
      <c r="B33" s="245"/>
      <c r="C33" s="375" t="str">
        <f>IF(Data!I5="","",Data!I5)</f>
        <v/>
      </c>
      <c r="D33" s="248"/>
      <c r="E33" s="282"/>
      <c r="F33" s="282"/>
      <c r="G33" s="282"/>
      <c r="H33" s="282"/>
      <c r="I33" s="282"/>
      <c r="J33" s="282"/>
      <c r="K33" s="282"/>
      <c r="L33" s="282"/>
      <c r="M33" s="282"/>
      <c r="N33" s="282"/>
      <c r="O33" s="282"/>
      <c r="P33" s="282"/>
      <c r="Q33" s="282"/>
      <c r="R33" s="282"/>
      <c r="S33" s="282"/>
      <c r="T33" s="282"/>
      <c r="U33" s="282"/>
      <c r="V33" s="282"/>
    </row>
    <row r="34" spans="1:22" ht="7.5" customHeight="1" x14ac:dyDescent="0.3">
      <c r="A34" s="282"/>
      <c r="B34" s="245"/>
      <c r="C34" s="375" t="str">
        <f>IF(Data!I6="","",Data!I6)</f>
        <v/>
      </c>
      <c r="D34" s="248"/>
      <c r="E34" s="282"/>
      <c r="F34" s="282"/>
      <c r="G34" s="282"/>
      <c r="H34" s="282"/>
      <c r="I34" s="282"/>
      <c r="J34" s="282"/>
      <c r="K34" s="282"/>
      <c r="L34" s="282"/>
      <c r="M34" s="282"/>
      <c r="N34" s="282"/>
      <c r="O34" s="282"/>
      <c r="P34" s="282"/>
      <c r="Q34" s="282"/>
      <c r="R34" s="282"/>
      <c r="S34" s="282"/>
      <c r="T34" s="282"/>
      <c r="U34" s="282"/>
      <c r="V34" s="282"/>
    </row>
    <row r="35" spans="1:22" ht="7.5" customHeight="1" x14ac:dyDescent="0.25">
      <c r="A35" s="282"/>
      <c r="B35" s="245"/>
      <c r="C35" s="69" t="str">
        <f>IF(Data!I7="","",Data!I7)</f>
        <v/>
      </c>
      <c r="D35" s="248"/>
      <c r="E35" s="282"/>
      <c r="F35" s="282"/>
      <c r="G35" s="282"/>
      <c r="H35" s="282"/>
      <c r="I35" s="282"/>
      <c r="J35" s="282"/>
      <c r="K35" s="282"/>
      <c r="L35" s="282"/>
      <c r="M35" s="282"/>
      <c r="N35" s="282"/>
      <c r="O35" s="282"/>
      <c r="P35" s="282"/>
      <c r="Q35" s="282"/>
      <c r="R35" s="282"/>
      <c r="S35" s="282"/>
      <c r="T35" s="282"/>
      <c r="U35" s="282"/>
      <c r="V35" s="282"/>
    </row>
    <row r="36" spans="1:22" ht="7.5" customHeight="1" x14ac:dyDescent="0.25">
      <c r="A36" s="282"/>
      <c r="B36" s="246"/>
      <c r="C36" s="278" t="str">
        <f>IF(Data!I8="","",Data!I8)</f>
        <v/>
      </c>
      <c r="D36" s="247"/>
      <c r="E36" s="282"/>
      <c r="F36" s="282"/>
      <c r="G36" s="282"/>
      <c r="H36" s="282"/>
      <c r="I36" s="282"/>
      <c r="J36" s="282"/>
      <c r="K36" s="282"/>
      <c r="L36" s="282"/>
      <c r="M36" s="282"/>
      <c r="N36" s="282"/>
      <c r="O36" s="282"/>
      <c r="P36" s="282"/>
      <c r="Q36" s="282"/>
      <c r="R36" s="282"/>
      <c r="S36" s="282"/>
      <c r="T36" s="282"/>
      <c r="U36" s="282"/>
      <c r="V36" s="282"/>
    </row>
    <row r="37" spans="1:22" ht="7.5" customHeight="1" x14ac:dyDescent="0.25">
      <c r="A37" s="282"/>
      <c r="B37" s="282"/>
      <c r="C37" s="282"/>
      <c r="D37" s="282"/>
      <c r="E37" s="282"/>
      <c r="F37" s="282"/>
      <c r="G37" s="282"/>
      <c r="H37" s="282"/>
      <c r="I37" s="282"/>
      <c r="J37" s="282"/>
      <c r="K37" s="282"/>
      <c r="L37" s="282"/>
      <c r="M37" s="282"/>
      <c r="N37" s="282"/>
      <c r="O37" s="282"/>
      <c r="P37" s="282"/>
      <c r="Q37" s="282"/>
      <c r="R37" s="282"/>
      <c r="S37" s="282"/>
      <c r="T37" s="282"/>
      <c r="U37" s="282"/>
      <c r="V37" s="282"/>
    </row>
    <row r="38" spans="1:22" ht="16.5" customHeight="1" x14ac:dyDescent="0.3">
      <c r="A38" s="282"/>
      <c r="B38" s="402" t="s">
        <v>449</v>
      </c>
      <c r="C38" s="282"/>
      <c r="D38" s="282"/>
      <c r="E38" s="282"/>
      <c r="F38" s="282"/>
      <c r="G38" s="282"/>
      <c r="H38" s="282"/>
      <c r="I38" s="282"/>
      <c r="J38" s="282"/>
      <c r="K38" s="282"/>
      <c r="L38" s="282"/>
      <c r="M38" s="282"/>
      <c r="N38" s="282"/>
      <c r="O38" s="282"/>
      <c r="P38" s="282"/>
      <c r="Q38" s="282"/>
      <c r="R38" s="282"/>
      <c r="S38" s="282"/>
      <c r="T38" s="282"/>
      <c r="U38" s="282"/>
      <c r="V38" s="282"/>
    </row>
    <row r="39" spans="1:22" ht="15.6" x14ac:dyDescent="0.3">
      <c r="A39" s="282"/>
      <c r="B39" s="289" t="s">
        <v>447</v>
      </c>
      <c r="C39" s="282"/>
      <c r="D39" s="282"/>
      <c r="E39" s="282"/>
      <c r="F39" s="282"/>
      <c r="G39" s="282"/>
      <c r="H39" s="282"/>
      <c r="I39" s="282"/>
      <c r="J39" s="282"/>
      <c r="K39" s="282"/>
      <c r="L39" s="282"/>
      <c r="M39" s="282"/>
      <c r="N39" s="282"/>
      <c r="O39" s="282"/>
      <c r="P39" s="282"/>
      <c r="Q39" s="282"/>
      <c r="R39" s="282"/>
      <c r="S39" s="282"/>
      <c r="T39" s="282"/>
      <c r="U39" s="282"/>
      <c r="V39" s="282"/>
    </row>
    <row r="40" spans="1:22" ht="15.6" x14ac:dyDescent="0.3">
      <c r="A40" s="282"/>
      <c r="B40" s="289"/>
      <c r="C40" s="282"/>
      <c r="D40" s="282"/>
      <c r="E40" s="282"/>
      <c r="F40" s="282"/>
      <c r="G40" s="282"/>
      <c r="H40" s="282"/>
      <c r="I40" s="282"/>
      <c r="J40" s="282"/>
      <c r="K40" s="282"/>
      <c r="L40" s="282"/>
      <c r="M40" s="282"/>
      <c r="N40" s="282"/>
      <c r="O40" s="282"/>
      <c r="P40" s="282"/>
      <c r="Q40" s="282"/>
      <c r="R40" s="282"/>
      <c r="S40" s="282"/>
      <c r="T40" s="282"/>
      <c r="U40" s="282"/>
      <c r="V40" s="282"/>
    </row>
  </sheetData>
  <mergeCells count="1">
    <mergeCell ref="O2:S2"/>
  </mergeCells>
  <pageMargins left="0.25" right="0.25" top="0.75" bottom="0.75" header="0.3" footer="0.3"/>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325B-65A5-4963-AE3C-5EC5B4758D51}">
  <sheetPr codeName="Sheet3"/>
  <dimension ref="B1:AI61"/>
  <sheetViews>
    <sheetView topLeftCell="K1" zoomScaleNormal="100" workbookViewId="0">
      <selection activeCell="T29" sqref="T29"/>
    </sheetView>
  </sheetViews>
  <sheetFormatPr defaultRowHeight="13.2" x14ac:dyDescent="0.25"/>
  <cols>
    <col min="2" max="2" width="15" bestFit="1" customWidth="1"/>
    <col min="3" max="3" width="18.109375" style="20" bestFit="1" customWidth="1"/>
    <col min="4" max="6" width="9.109375" style="20"/>
    <col min="16" max="16" width="14.88671875" customWidth="1"/>
    <col min="17" max="17" width="18.109375" customWidth="1"/>
    <col min="18" max="18" width="10.44140625" bestFit="1" customWidth="1"/>
    <col min="19" max="19" width="10.5546875" customWidth="1"/>
    <col min="20" max="20" width="11.88671875" customWidth="1"/>
    <col min="21" max="21" width="10.44140625" bestFit="1" customWidth="1"/>
    <col min="24" max="24" width="13.5546875" bestFit="1" customWidth="1"/>
  </cols>
  <sheetData>
    <row r="1" spans="2:35" x14ac:dyDescent="0.25">
      <c r="C1" s="20" t="s">
        <v>292</v>
      </c>
    </row>
    <row r="2" spans="2:35" ht="16.2" x14ac:dyDescent="0.3">
      <c r="B2" s="20" t="s">
        <v>293</v>
      </c>
      <c r="C2" s="237">
        <v>45292</v>
      </c>
      <c r="D2" s="237">
        <v>45323</v>
      </c>
      <c r="E2" s="237">
        <v>45352</v>
      </c>
      <c r="F2" s="237">
        <v>45383</v>
      </c>
      <c r="G2" s="237">
        <v>45413</v>
      </c>
      <c r="H2" s="237">
        <v>45444</v>
      </c>
      <c r="I2" s="237">
        <v>45474</v>
      </c>
      <c r="J2" s="237">
        <v>45505</v>
      </c>
      <c r="K2" s="237">
        <v>45536</v>
      </c>
      <c r="L2" s="237">
        <v>45566</v>
      </c>
      <c r="M2" s="237">
        <v>45597</v>
      </c>
      <c r="N2" s="237">
        <v>45627</v>
      </c>
      <c r="O2" s="237"/>
      <c r="P2" s="444" t="s">
        <v>381</v>
      </c>
      <c r="Q2" s="20" t="s">
        <v>293</v>
      </c>
      <c r="R2" s="22" t="s">
        <v>369</v>
      </c>
      <c r="S2" s="22" t="s">
        <v>370</v>
      </c>
      <c r="T2" s="22" t="s">
        <v>371</v>
      </c>
      <c r="U2" s="22" t="s">
        <v>372</v>
      </c>
      <c r="X2" s="20" t="s">
        <v>293</v>
      </c>
      <c r="Y2" s="20">
        <v>2014</v>
      </c>
      <c r="Z2" s="20">
        <v>2015</v>
      </c>
      <c r="AA2" s="20">
        <v>2016</v>
      </c>
      <c r="AB2" s="20">
        <v>2017</v>
      </c>
      <c r="AC2" s="20">
        <v>2018</v>
      </c>
      <c r="AD2" s="20">
        <v>2019</v>
      </c>
      <c r="AE2" s="20">
        <v>2020</v>
      </c>
      <c r="AF2" s="20">
        <v>2021</v>
      </c>
      <c r="AG2" s="20">
        <v>2022</v>
      </c>
      <c r="AH2" s="86">
        <v>2023</v>
      </c>
      <c r="AI2" s="86">
        <v>2024</v>
      </c>
    </row>
    <row r="3" spans="2:35" ht="13.8" x14ac:dyDescent="0.25">
      <c r="B3" s="74" t="s">
        <v>294</v>
      </c>
      <c r="E3" s="20" t="s">
        <v>339</v>
      </c>
      <c r="G3" s="20"/>
      <c r="H3" s="20"/>
      <c r="I3" s="20"/>
      <c r="J3" s="20"/>
      <c r="K3" s="20"/>
      <c r="L3" s="20"/>
      <c r="M3" s="20"/>
      <c r="N3" s="20"/>
      <c r="P3" s="443"/>
      <c r="Q3" s="74" t="s">
        <v>294</v>
      </c>
      <c r="R3" s="20" t="s">
        <v>339</v>
      </c>
      <c r="T3" s="20"/>
      <c r="X3" s="74" t="s">
        <v>294</v>
      </c>
      <c r="Y3" s="419">
        <v>5</v>
      </c>
      <c r="Z3" s="419">
        <v>3</v>
      </c>
      <c r="AA3" s="419">
        <v>3</v>
      </c>
      <c r="AB3" s="419">
        <v>1</v>
      </c>
      <c r="AC3" s="20"/>
      <c r="AD3" s="20"/>
      <c r="AE3" s="20"/>
      <c r="AF3" s="20"/>
      <c r="AG3" s="20"/>
      <c r="AH3" s="20"/>
      <c r="AI3" s="437"/>
    </row>
    <row r="4" spans="2:35" ht="13.8" x14ac:dyDescent="0.25">
      <c r="B4" s="74" t="s">
        <v>295</v>
      </c>
      <c r="C4" s="20">
        <v>100</v>
      </c>
      <c r="D4" s="20">
        <v>100</v>
      </c>
      <c r="E4" s="20">
        <v>187</v>
      </c>
      <c r="F4" s="20">
        <v>187</v>
      </c>
      <c r="G4" s="20">
        <v>184</v>
      </c>
      <c r="H4" s="20">
        <v>179</v>
      </c>
      <c r="I4" s="20">
        <v>179</v>
      </c>
      <c r="J4" s="20">
        <v>177</v>
      </c>
      <c r="K4" s="20">
        <v>175</v>
      </c>
      <c r="L4" s="20">
        <v>175</v>
      </c>
      <c r="M4" s="20">
        <v>173</v>
      </c>
      <c r="N4" s="20">
        <v>164</v>
      </c>
      <c r="P4" s="443">
        <f>'Total Jets'!$H16</f>
        <v>164</v>
      </c>
      <c r="Q4" s="74" t="s">
        <v>295</v>
      </c>
      <c r="R4" s="20">
        <v>186</v>
      </c>
      <c r="S4" s="20">
        <v>179</v>
      </c>
      <c r="T4" s="20">
        <v>175</v>
      </c>
      <c r="U4">
        <v>164</v>
      </c>
      <c r="X4" s="74" t="s">
        <v>295</v>
      </c>
      <c r="Y4" s="419">
        <v>172</v>
      </c>
      <c r="Z4" s="419">
        <v>169</v>
      </c>
      <c r="AA4" s="419">
        <v>104</v>
      </c>
      <c r="AB4" s="419">
        <v>103</v>
      </c>
      <c r="AC4">
        <v>103</v>
      </c>
      <c r="AD4">
        <v>181</v>
      </c>
      <c r="AE4">
        <v>132</v>
      </c>
      <c r="AF4">
        <v>147</v>
      </c>
      <c r="AG4">
        <v>90</v>
      </c>
      <c r="AH4">
        <v>100</v>
      </c>
      <c r="AI4" s="437">
        <f>P4</f>
        <v>164</v>
      </c>
    </row>
    <row r="5" spans="2:35" ht="13.8" x14ac:dyDescent="0.25">
      <c r="B5" s="74" t="s">
        <v>296</v>
      </c>
      <c r="E5" s="20" t="s">
        <v>339</v>
      </c>
      <c r="G5" s="20"/>
      <c r="I5" s="20"/>
      <c r="J5" s="20"/>
      <c r="K5" s="20"/>
      <c r="L5" s="20"/>
      <c r="M5" s="20"/>
      <c r="N5" s="20"/>
      <c r="P5" s="443"/>
      <c r="Q5" s="74" t="s">
        <v>296</v>
      </c>
      <c r="R5" s="20" t="s">
        <v>339</v>
      </c>
      <c r="T5" s="20"/>
      <c r="X5" s="74" t="s">
        <v>296</v>
      </c>
      <c r="Y5" s="419">
        <v>65</v>
      </c>
      <c r="Z5" s="419">
        <v>55</v>
      </c>
      <c r="AA5" s="419">
        <v>56</v>
      </c>
      <c r="AB5" s="419">
        <v>46</v>
      </c>
      <c r="AC5" s="20"/>
      <c r="AD5">
        <v>4</v>
      </c>
      <c r="AE5">
        <v>3</v>
      </c>
      <c r="AF5">
        <v>3</v>
      </c>
      <c r="AG5" s="20"/>
      <c r="AH5" s="20"/>
      <c r="AI5" s="437"/>
    </row>
    <row r="6" spans="2:35" ht="13.8" x14ac:dyDescent="0.25">
      <c r="B6" s="74" t="s">
        <v>297</v>
      </c>
      <c r="E6" s="20" t="s">
        <v>339</v>
      </c>
      <c r="G6" s="20"/>
      <c r="I6" s="20"/>
      <c r="J6" s="20"/>
      <c r="K6" s="20"/>
      <c r="L6" s="20"/>
      <c r="M6" s="20"/>
      <c r="N6" s="20"/>
      <c r="P6" s="443"/>
      <c r="Q6" s="74" t="s">
        <v>297</v>
      </c>
      <c r="R6" s="20" t="s">
        <v>339</v>
      </c>
      <c r="T6" s="20"/>
      <c r="X6" s="74" t="s">
        <v>297</v>
      </c>
      <c r="Y6" s="419">
        <v>7</v>
      </c>
      <c r="Z6" s="419">
        <v>18</v>
      </c>
      <c r="AA6" s="419">
        <v>12</v>
      </c>
      <c r="AB6" s="419">
        <v>5</v>
      </c>
      <c r="AC6" s="20"/>
      <c r="AD6" s="20"/>
      <c r="AE6" s="20"/>
      <c r="AF6" s="20"/>
      <c r="AG6" s="20"/>
      <c r="AH6" s="20"/>
      <c r="AI6" s="437"/>
    </row>
    <row r="7" spans="2:35" ht="13.8" x14ac:dyDescent="0.25">
      <c r="B7" s="74" t="s">
        <v>230</v>
      </c>
      <c r="E7" s="20" t="s">
        <v>339</v>
      </c>
      <c r="G7" s="20"/>
      <c r="I7" s="20"/>
      <c r="J7" s="20"/>
      <c r="K7" s="20"/>
      <c r="L7" s="20"/>
      <c r="M7" s="20"/>
      <c r="N7" s="20"/>
      <c r="P7" s="443"/>
      <c r="Q7" s="74" t="s">
        <v>230</v>
      </c>
      <c r="R7" s="20" t="s">
        <v>339</v>
      </c>
      <c r="T7" s="20"/>
      <c r="X7" s="74" t="s">
        <v>230</v>
      </c>
      <c r="Y7" s="419">
        <v>100</v>
      </c>
      <c r="Z7" s="419">
        <v>100</v>
      </c>
      <c r="AA7" s="419">
        <v>100</v>
      </c>
      <c r="AB7" s="419">
        <v>100</v>
      </c>
      <c r="AC7" s="20"/>
      <c r="AD7" s="20"/>
      <c r="AE7" s="20"/>
      <c r="AF7" s="20"/>
      <c r="AG7" s="20"/>
      <c r="AH7" s="20"/>
      <c r="AI7" s="437"/>
    </row>
    <row r="8" spans="2:35" ht="13.8" x14ac:dyDescent="0.25">
      <c r="B8" s="74" t="s">
        <v>231</v>
      </c>
      <c r="C8" s="20">
        <v>16</v>
      </c>
      <c r="D8" s="20">
        <v>15</v>
      </c>
      <c r="E8" s="20">
        <v>15</v>
      </c>
      <c r="F8" s="20">
        <v>12</v>
      </c>
      <c r="G8" s="20">
        <v>22</v>
      </c>
      <c r="H8" s="20">
        <v>21</v>
      </c>
      <c r="I8" s="20">
        <v>29</v>
      </c>
      <c r="J8" s="20">
        <v>28</v>
      </c>
      <c r="K8" s="20">
        <v>27</v>
      </c>
      <c r="L8" s="20">
        <v>26</v>
      </c>
      <c r="M8" s="20">
        <v>26</v>
      </c>
      <c r="N8" s="20">
        <v>25</v>
      </c>
      <c r="P8" s="443">
        <f>'Total Jets'!$H23</f>
        <v>25</v>
      </c>
      <c r="Q8" s="74" t="s">
        <v>231</v>
      </c>
      <c r="R8" s="20">
        <v>15</v>
      </c>
      <c r="S8" s="20">
        <v>21</v>
      </c>
      <c r="T8" s="20">
        <v>27</v>
      </c>
      <c r="U8">
        <v>25</v>
      </c>
      <c r="X8" s="74" t="s">
        <v>231</v>
      </c>
      <c r="Y8" s="419">
        <v>60</v>
      </c>
      <c r="Z8" s="419">
        <v>77</v>
      </c>
      <c r="AA8" s="419">
        <v>85</v>
      </c>
      <c r="AB8" s="419">
        <v>74</v>
      </c>
      <c r="AC8">
        <v>16</v>
      </c>
      <c r="AD8">
        <v>16</v>
      </c>
      <c r="AE8">
        <v>7</v>
      </c>
      <c r="AF8">
        <v>5</v>
      </c>
      <c r="AG8">
        <v>7</v>
      </c>
      <c r="AH8">
        <v>16</v>
      </c>
      <c r="AI8" s="437">
        <f>P8</f>
        <v>25</v>
      </c>
    </row>
    <row r="9" spans="2:35" ht="13.8" x14ac:dyDescent="0.25">
      <c r="B9" s="74" t="s">
        <v>233</v>
      </c>
      <c r="C9" s="20">
        <v>181</v>
      </c>
      <c r="D9" s="20">
        <v>182</v>
      </c>
      <c r="E9" s="20">
        <v>179</v>
      </c>
      <c r="F9" s="20">
        <v>178</v>
      </c>
      <c r="G9" s="20">
        <v>186</v>
      </c>
      <c r="H9" s="20">
        <v>182</v>
      </c>
      <c r="I9" s="20">
        <v>180</v>
      </c>
      <c r="J9" s="20">
        <v>177</v>
      </c>
      <c r="K9" s="20">
        <v>172</v>
      </c>
      <c r="L9" s="20">
        <v>169</v>
      </c>
      <c r="M9" s="20">
        <v>164</v>
      </c>
      <c r="N9" s="20">
        <v>154</v>
      </c>
      <c r="P9" s="443">
        <f>'Total Jets'!$H24</f>
        <v>154</v>
      </c>
      <c r="Q9" s="74" t="s">
        <v>233</v>
      </c>
      <c r="R9" s="20">
        <v>179</v>
      </c>
      <c r="S9" s="20">
        <v>183</v>
      </c>
      <c r="T9" s="20">
        <v>172</v>
      </c>
      <c r="U9">
        <v>154</v>
      </c>
      <c r="X9" s="74" t="s">
        <v>233</v>
      </c>
      <c r="Y9" s="419">
        <v>50</v>
      </c>
      <c r="Z9" s="419">
        <v>90</v>
      </c>
      <c r="AA9" s="419">
        <v>90</v>
      </c>
      <c r="AB9" s="419">
        <v>106</v>
      </c>
      <c r="AC9">
        <v>172</v>
      </c>
      <c r="AD9">
        <v>137</v>
      </c>
      <c r="AE9">
        <v>139</v>
      </c>
      <c r="AF9">
        <v>170</v>
      </c>
      <c r="AG9">
        <v>194</v>
      </c>
      <c r="AH9">
        <v>182</v>
      </c>
      <c r="AI9" s="437">
        <f>P9</f>
        <v>154</v>
      </c>
    </row>
    <row r="10" spans="2:35" ht="13.8" x14ac:dyDescent="0.25">
      <c r="B10" s="74" t="s">
        <v>298</v>
      </c>
      <c r="C10" s="20">
        <f t="shared" ref="C10" si="0">SUM(C3:C9)</f>
        <v>297</v>
      </c>
      <c r="D10" s="20">
        <f>IF(D9="",NA(),SUM(D3:D9))</f>
        <v>297</v>
      </c>
      <c r="E10" s="20">
        <f t="shared" ref="E10:M10" si="1">IF(E9="",NA(),SUM(E3:E9))</f>
        <v>381</v>
      </c>
      <c r="F10" s="20">
        <f t="shared" si="1"/>
        <v>377</v>
      </c>
      <c r="G10" s="20">
        <f t="shared" si="1"/>
        <v>392</v>
      </c>
      <c r="H10" s="20">
        <f t="shared" si="1"/>
        <v>382</v>
      </c>
      <c r="I10" s="20">
        <f t="shared" si="1"/>
        <v>388</v>
      </c>
      <c r="J10" s="20">
        <f>IF(J9="",NA(),SUM(J3:J9))</f>
        <v>382</v>
      </c>
      <c r="K10" s="20">
        <f t="shared" si="1"/>
        <v>374</v>
      </c>
      <c r="L10" s="20">
        <f t="shared" si="1"/>
        <v>370</v>
      </c>
      <c r="M10" s="20">
        <f t="shared" si="1"/>
        <v>363</v>
      </c>
      <c r="N10" s="20">
        <v>343</v>
      </c>
      <c r="P10" s="20">
        <f>SUM(P3:P9)</f>
        <v>343</v>
      </c>
      <c r="Q10" s="74" t="s">
        <v>298</v>
      </c>
      <c r="R10" s="20">
        <f>SUM(R3:R9)</f>
        <v>380</v>
      </c>
      <c r="S10" s="20">
        <f>SUM(S3:S9)</f>
        <v>383</v>
      </c>
      <c r="T10" s="20">
        <f t="shared" ref="T10:U10" si="2">IF(T9="",NA(),SUM(T3:T9))</f>
        <v>374</v>
      </c>
      <c r="U10" s="20">
        <f t="shared" si="2"/>
        <v>343</v>
      </c>
      <c r="X10" s="74" t="s">
        <v>298</v>
      </c>
      <c r="Y10" s="20">
        <f>IF(SUM(Y3:Y9)=0,NA(),SUM(Y3:Y9))</f>
        <v>459</v>
      </c>
      <c r="Z10" s="20">
        <f t="shared" ref="Z10:AC10" si="3">IF(SUM(Z3:Z9)=0,NA(),SUM(Z3:Z9))</f>
        <v>512</v>
      </c>
      <c r="AA10" s="20">
        <f t="shared" si="3"/>
        <v>450</v>
      </c>
      <c r="AB10" s="20">
        <f t="shared" si="3"/>
        <v>435</v>
      </c>
      <c r="AC10" s="20">
        <f t="shared" si="3"/>
        <v>291</v>
      </c>
      <c r="AD10" s="20">
        <f>IF(SUM(AD3:AD9)=0,NA(),SUM(AD3:AD9))</f>
        <v>338</v>
      </c>
      <c r="AE10" s="20">
        <f t="shared" ref="AE10:AH10" si="4">IF(SUM(AE3:AE9)=0,NA(),SUM(AE3:AE9))</f>
        <v>281</v>
      </c>
      <c r="AF10" s="20">
        <f t="shared" si="4"/>
        <v>325</v>
      </c>
      <c r="AG10" s="20">
        <f t="shared" si="4"/>
        <v>291</v>
      </c>
      <c r="AH10" s="20">
        <f t="shared" si="4"/>
        <v>298</v>
      </c>
      <c r="AI10" s="438">
        <f>IF(SUM(AI3:AI9)=0,NA(),SUM(AI3:AI9))</f>
        <v>343</v>
      </c>
    </row>
    <row r="20" spans="16:16" x14ac:dyDescent="0.25">
      <c r="P20" s="242"/>
    </row>
    <row r="21" spans="16:16" x14ac:dyDescent="0.25">
      <c r="P21" s="242"/>
    </row>
    <row r="22" spans="16:16" x14ac:dyDescent="0.25">
      <c r="P22" s="242"/>
    </row>
    <row r="23" spans="16:16" x14ac:dyDescent="0.25">
      <c r="P23" s="242"/>
    </row>
    <row r="39" spans="2:17" hidden="1" x14ac:dyDescent="0.25"/>
    <row r="40" spans="2:17" hidden="1" x14ac:dyDescent="0.25">
      <c r="B40" t="s">
        <v>299</v>
      </c>
      <c r="G40" s="238" t="s">
        <v>300</v>
      </c>
      <c r="Q40" t="s">
        <v>381</v>
      </c>
    </row>
    <row r="41" spans="2:17" hidden="1" x14ac:dyDescent="0.25">
      <c r="B41" s="86" t="s">
        <v>293</v>
      </c>
      <c r="C41" s="239">
        <v>44531</v>
      </c>
      <c r="D41" s="239">
        <v>44562</v>
      </c>
      <c r="E41" s="239">
        <v>44593</v>
      </c>
      <c r="F41" s="239">
        <v>44621</v>
      </c>
      <c r="G41" s="239">
        <v>44652</v>
      </c>
      <c r="H41" s="239">
        <v>44682</v>
      </c>
      <c r="I41" s="239">
        <v>44713</v>
      </c>
      <c r="J41" s="239">
        <v>44743</v>
      </c>
      <c r="K41" s="239">
        <v>44774</v>
      </c>
      <c r="L41" s="239">
        <v>44805</v>
      </c>
      <c r="M41" s="239">
        <v>44835</v>
      </c>
      <c r="N41" s="239">
        <v>44866</v>
      </c>
      <c r="O41" s="239"/>
      <c r="P41" s="239">
        <v>44896</v>
      </c>
      <c r="Q41" s="373">
        <f>'Total Jets'!E5</f>
        <v>45627</v>
      </c>
    </row>
    <row r="42" spans="2:17" hidden="1" x14ac:dyDescent="0.25">
      <c r="B42" s="240" t="s">
        <v>294</v>
      </c>
      <c r="C42" s="86">
        <v>191</v>
      </c>
      <c r="D42" s="86">
        <v>191</v>
      </c>
      <c r="E42" s="86">
        <v>191</v>
      </c>
      <c r="F42" s="86">
        <v>191</v>
      </c>
      <c r="G42" s="86">
        <v>191</v>
      </c>
      <c r="H42" s="22"/>
      <c r="I42" s="22"/>
      <c r="J42" s="22"/>
      <c r="K42" s="22"/>
      <c r="L42" s="22"/>
      <c r="M42" s="22"/>
      <c r="N42" s="22"/>
      <c r="O42" s="22"/>
      <c r="P42" s="22"/>
      <c r="Q42">
        <f>'Total Jets'!$G$15</f>
        <v>191</v>
      </c>
    </row>
    <row r="43" spans="2:17" hidden="1" x14ac:dyDescent="0.25">
      <c r="B43" s="240" t="s">
        <v>295</v>
      </c>
      <c r="C43" s="86">
        <v>693</v>
      </c>
      <c r="D43" s="86">
        <v>693</v>
      </c>
      <c r="E43" s="86">
        <v>694</v>
      </c>
      <c r="F43" s="86">
        <v>697</v>
      </c>
      <c r="G43" s="86">
        <v>698</v>
      </c>
      <c r="H43" s="22"/>
      <c r="I43" s="22"/>
      <c r="J43" s="22"/>
      <c r="K43" s="22"/>
      <c r="L43" s="22"/>
      <c r="M43" s="22"/>
      <c r="N43" s="22"/>
      <c r="O43" s="22"/>
      <c r="P43" s="22"/>
      <c r="Q43">
        <f>'Total Jets'!$G$16</f>
        <v>779</v>
      </c>
    </row>
    <row r="44" spans="2:17" hidden="1" x14ac:dyDescent="0.25">
      <c r="B44" s="240" t="s">
        <v>296</v>
      </c>
      <c r="C44" s="86">
        <v>565</v>
      </c>
      <c r="D44" s="86">
        <v>565</v>
      </c>
      <c r="E44" s="86">
        <v>565</v>
      </c>
      <c r="F44" s="86">
        <v>565</v>
      </c>
      <c r="G44" s="86">
        <v>565</v>
      </c>
      <c r="H44" s="22"/>
      <c r="I44" s="22"/>
      <c r="J44" s="22"/>
      <c r="K44" s="22"/>
      <c r="L44" s="22"/>
      <c r="M44" s="22"/>
      <c r="N44" s="22"/>
      <c r="O44" s="22"/>
      <c r="P44" s="22"/>
      <c r="Q44">
        <f>'Total Jets'!$G$17</f>
        <v>568</v>
      </c>
    </row>
    <row r="45" spans="2:17" hidden="1" x14ac:dyDescent="0.25">
      <c r="B45" s="240" t="s">
        <v>297</v>
      </c>
      <c r="C45" s="86">
        <v>172</v>
      </c>
      <c r="D45" s="86">
        <v>172</v>
      </c>
      <c r="E45" s="86">
        <v>172</v>
      </c>
      <c r="F45" s="86">
        <v>172</v>
      </c>
      <c r="G45" s="86">
        <v>172</v>
      </c>
      <c r="H45" s="22"/>
      <c r="I45" s="22"/>
      <c r="J45" s="22"/>
      <c r="K45" s="22"/>
      <c r="L45" s="22"/>
      <c r="M45" s="22"/>
      <c r="N45" s="22"/>
      <c r="O45" s="22"/>
      <c r="P45" s="22"/>
      <c r="Q45">
        <f>'Total Jets'!$G$18</f>
        <v>172</v>
      </c>
    </row>
    <row r="46" spans="2:17" hidden="1" x14ac:dyDescent="0.25">
      <c r="B46" s="240" t="s">
        <v>230</v>
      </c>
      <c r="C46" s="86">
        <v>0</v>
      </c>
      <c r="D46" s="86">
        <v>0</v>
      </c>
      <c r="E46" s="86">
        <v>0</v>
      </c>
      <c r="F46" s="86">
        <v>0</v>
      </c>
      <c r="G46" s="86">
        <v>0</v>
      </c>
      <c r="H46" s="22"/>
      <c r="I46" s="22"/>
      <c r="J46" s="22"/>
      <c r="K46" s="22"/>
      <c r="L46" s="22"/>
      <c r="M46" s="22"/>
      <c r="N46" s="22"/>
      <c r="O46" s="22"/>
      <c r="P46" s="22"/>
      <c r="Q46">
        <f>'Total Jets'!$G$22</f>
        <v>0</v>
      </c>
    </row>
    <row r="47" spans="2:17" hidden="1" x14ac:dyDescent="0.25">
      <c r="B47" s="240" t="s">
        <v>231</v>
      </c>
      <c r="C47" s="86">
        <v>17</v>
      </c>
      <c r="D47" s="86">
        <v>17</v>
      </c>
      <c r="E47" s="86">
        <v>17</v>
      </c>
      <c r="F47" s="86">
        <v>17</v>
      </c>
      <c r="G47" s="86">
        <v>17</v>
      </c>
      <c r="H47" s="22"/>
      <c r="I47" s="22"/>
      <c r="J47" s="22"/>
      <c r="K47" s="22"/>
      <c r="L47" s="22"/>
      <c r="M47" s="22"/>
      <c r="N47" s="22"/>
      <c r="O47" s="22"/>
      <c r="P47" s="22"/>
      <c r="Q47">
        <f>'Total Jets'!$G$23</f>
        <v>27</v>
      </c>
    </row>
    <row r="48" spans="2:17" hidden="1" x14ac:dyDescent="0.25">
      <c r="B48" s="240" t="s">
        <v>233</v>
      </c>
      <c r="C48" s="86">
        <v>33</v>
      </c>
      <c r="D48" s="86">
        <v>33</v>
      </c>
      <c r="E48" s="86">
        <v>34</v>
      </c>
      <c r="F48" s="86">
        <v>35</v>
      </c>
      <c r="G48" s="86">
        <v>37</v>
      </c>
      <c r="H48" s="22"/>
      <c r="I48" s="22"/>
      <c r="J48" s="22"/>
      <c r="K48" s="22"/>
      <c r="L48" s="22"/>
      <c r="M48" s="22"/>
      <c r="N48" s="22"/>
      <c r="O48" s="22"/>
      <c r="P48" s="22"/>
      <c r="Q48">
        <f>'Total Jets'!$G$24</f>
        <v>128</v>
      </c>
    </row>
    <row r="49" spans="2:20" hidden="1" x14ac:dyDescent="0.25">
      <c r="B49" s="241"/>
      <c r="C49" s="86"/>
      <c r="D49" s="86"/>
      <c r="E49" s="86"/>
      <c r="F49" s="86"/>
      <c r="G49" s="86"/>
      <c r="H49" s="22"/>
      <c r="I49" s="22"/>
      <c r="J49" s="22"/>
      <c r="K49" s="22"/>
      <c r="L49" s="22"/>
      <c r="M49" s="22"/>
      <c r="N49" s="22"/>
      <c r="O49" s="22"/>
      <c r="P49" s="22"/>
    </row>
    <row r="50" spans="2:20" x14ac:dyDescent="0.25">
      <c r="B50" s="20" t="s">
        <v>299</v>
      </c>
      <c r="F50"/>
    </row>
    <row r="51" spans="2:20" x14ac:dyDescent="0.25">
      <c r="B51" s="291" t="s">
        <v>293</v>
      </c>
      <c r="C51" s="237">
        <v>45292</v>
      </c>
      <c r="D51" s="237">
        <v>45323</v>
      </c>
      <c r="E51" s="237">
        <v>45352</v>
      </c>
      <c r="F51" s="237">
        <v>45383</v>
      </c>
      <c r="G51" s="237">
        <v>45413</v>
      </c>
      <c r="H51" s="237">
        <v>45444</v>
      </c>
      <c r="I51" s="237">
        <v>45474</v>
      </c>
      <c r="J51" s="237">
        <v>45505</v>
      </c>
      <c r="K51" s="237">
        <v>45536</v>
      </c>
      <c r="L51" s="237">
        <v>45566</v>
      </c>
      <c r="M51" s="237">
        <v>45597</v>
      </c>
      <c r="N51" s="237">
        <v>45627</v>
      </c>
      <c r="O51" s="237"/>
      <c r="P51" s="20" t="s">
        <v>293</v>
      </c>
      <c r="Q51" s="22" t="s">
        <v>334</v>
      </c>
      <c r="R51" s="22" t="s">
        <v>333</v>
      </c>
      <c r="S51" s="22" t="s">
        <v>335</v>
      </c>
      <c r="T51" s="22" t="s">
        <v>336</v>
      </c>
    </row>
    <row r="52" spans="2:20" ht="13.8" hidden="1" x14ac:dyDescent="0.25">
      <c r="B52" s="74" t="s">
        <v>294</v>
      </c>
      <c r="C52" s="292">
        <f>IF(D42="","",D42-C42)</f>
        <v>0</v>
      </c>
      <c r="D52" s="292">
        <f t="shared" ref="D52:F52" si="5">IF(E42="","",E42-D42)</f>
        <v>0</v>
      </c>
      <c r="E52" s="292">
        <f t="shared" si="5"/>
        <v>0</v>
      </c>
      <c r="F52" s="292">
        <f t="shared" si="5"/>
        <v>0</v>
      </c>
      <c r="G52" s="292">
        <v>0</v>
      </c>
      <c r="N52" s="293"/>
      <c r="O52" s="293"/>
      <c r="P52" s="74" t="s">
        <v>294</v>
      </c>
      <c r="Q52" t="str">
        <f>IF(SUM(C52:E52)=0,"",SUM(C52:E52))</f>
        <v/>
      </c>
      <c r="R52" t="str">
        <f>IF(SUM(F52:H52)=0,"",SUM(F52:H52))</f>
        <v/>
      </c>
      <c r="S52" t="str">
        <f>IF(SUM(I52:K52)=0,"",SUM(I52:K52))</f>
        <v/>
      </c>
      <c r="T52" t="str">
        <f>IF(SUM(L52:N52)=0,"",SUM(L52:N52))</f>
        <v/>
      </c>
    </row>
    <row r="53" spans="2:20" ht="13.8" x14ac:dyDescent="0.25">
      <c r="B53" s="74" t="s">
        <v>295</v>
      </c>
      <c r="D53" s="400"/>
      <c r="E53" s="292">
        <v>3</v>
      </c>
      <c r="F53" s="292"/>
      <c r="G53" s="292">
        <v>3</v>
      </c>
      <c r="H53" s="292">
        <v>5</v>
      </c>
      <c r="I53" s="292"/>
      <c r="J53" s="292">
        <v>2</v>
      </c>
      <c r="K53" s="292">
        <v>2</v>
      </c>
      <c r="L53" s="292">
        <v>0</v>
      </c>
      <c r="M53" s="292">
        <v>2</v>
      </c>
      <c r="N53" s="292">
        <v>9</v>
      </c>
      <c r="O53" s="293"/>
      <c r="P53" s="74" t="s">
        <v>295</v>
      </c>
      <c r="Q53">
        <v>3</v>
      </c>
      <c r="R53">
        <v>8</v>
      </c>
      <c r="S53">
        <v>4</v>
      </c>
      <c r="T53">
        <f>SUM(L53:N53)</f>
        <v>11</v>
      </c>
    </row>
    <row r="54" spans="2:20" ht="13.8" hidden="1" x14ac:dyDescent="0.25">
      <c r="B54" s="74" t="s">
        <v>296</v>
      </c>
      <c r="D54" s="400"/>
      <c r="E54" s="292"/>
      <c r="F54" s="292"/>
      <c r="G54" s="292"/>
      <c r="H54" s="292"/>
      <c r="I54" s="292"/>
      <c r="J54" s="292"/>
      <c r="K54" s="292"/>
      <c r="L54" s="292"/>
      <c r="M54" s="292"/>
      <c r="N54" s="292"/>
      <c r="O54" s="293"/>
      <c r="P54" s="74" t="s">
        <v>296</v>
      </c>
    </row>
    <row r="55" spans="2:20" ht="13.8" hidden="1" x14ac:dyDescent="0.25">
      <c r="B55" s="74" t="s">
        <v>297</v>
      </c>
      <c r="D55" s="400"/>
      <c r="E55" s="292"/>
      <c r="F55" s="292"/>
      <c r="G55" s="292"/>
      <c r="H55" s="292"/>
      <c r="I55" s="292"/>
      <c r="O55" s="293"/>
      <c r="P55" s="74" t="s">
        <v>297</v>
      </c>
    </row>
    <row r="56" spans="2:20" ht="13.8" hidden="1" x14ac:dyDescent="0.25">
      <c r="B56" s="74" t="s">
        <v>230</v>
      </c>
      <c r="D56" s="400"/>
      <c r="E56" s="292"/>
      <c r="F56" s="292"/>
      <c r="G56" s="292"/>
      <c r="H56" s="292"/>
      <c r="I56" s="292"/>
      <c r="O56" s="293"/>
      <c r="P56" s="74" t="s">
        <v>230</v>
      </c>
    </row>
    <row r="57" spans="2:20" ht="13.8" x14ac:dyDescent="0.25">
      <c r="B57" s="74" t="s">
        <v>231</v>
      </c>
      <c r="D57" s="400"/>
      <c r="E57" s="292"/>
      <c r="F57" s="292">
        <v>3</v>
      </c>
      <c r="G57" s="292"/>
      <c r="H57" s="417">
        <v>1</v>
      </c>
      <c r="I57" s="292"/>
      <c r="J57" s="292">
        <v>1</v>
      </c>
      <c r="K57" s="292">
        <v>1</v>
      </c>
      <c r="L57" s="292">
        <v>1</v>
      </c>
      <c r="M57" s="292">
        <v>0</v>
      </c>
      <c r="N57" s="292">
        <v>1</v>
      </c>
      <c r="O57" s="293"/>
      <c r="P57" s="74" t="s">
        <v>231</v>
      </c>
      <c r="R57">
        <v>4</v>
      </c>
      <c r="S57">
        <v>2</v>
      </c>
      <c r="T57">
        <v>2</v>
      </c>
    </row>
    <row r="58" spans="2:20" ht="13.8" x14ac:dyDescent="0.25">
      <c r="B58" s="74" t="s">
        <v>233</v>
      </c>
      <c r="C58" s="20">
        <v>1</v>
      </c>
      <c r="D58" s="400"/>
      <c r="E58" s="292">
        <v>3</v>
      </c>
      <c r="F58" s="292">
        <v>1</v>
      </c>
      <c r="G58" s="292">
        <v>2</v>
      </c>
      <c r="H58" s="292">
        <v>4</v>
      </c>
      <c r="I58" s="292">
        <v>2</v>
      </c>
      <c r="J58" s="292">
        <v>3</v>
      </c>
      <c r="K58" s="292">
        <v>5</v>
      </c>
      <c r="L58" s="292">
        <v>3</v>
      </c>
      <c r="M58" s="292">
        <v>5</v>
      </c>
      <c r="N58" s="292">
        <v>10</v>
      </c>
      <c r="O58" s="293"/>
      <c r="P58" s="74" t="s">
        <v>233</v>
      </c>
      <c r="Q58">
        <v>4</v>
      </c>
      <c r="R58">
        <v>7</v>
      </c>
      <c r="S58">
        <v>10</v>
      </c>
      <c r="T58">
        <v>18</v>
      </c>
    </row>
    <row r="59" spans="2:20" ht="13.8" x14ac:dyDescent="0.25">
      <c r="B59" s="74" t="s">
        <v>299</v>
      </c>
      <c r="D59" s="400"/>
      <c r="E59" s="292"/>
      <c r="F59" s="292"/>
      <c r="G59" s="292"/>
      <c r="H59" s="292"/>
      <c r="I59" s="292"/>
      <c r="J59" s="292"/>
      <c r="K59" s="292"/>
      <c r="L59" s="292"/>
      <c r="M59" s="292"/>
      <c r="N59" s="292"/>
      <c r="O59" s="293"/>
      <c r="P59" s="290" t="s">
        <v>299</v>
      </c>
    </row>
    <row r="60" spans="2:20" ht="13.8" x14ac:dyDescent="0.25">
      <c r="B60" s="294" t="s">
        <v>301</v>
      </c>
      <c r="C60" s="439">
        <f>SUM($C$53:C58)</f>
        <v>1</v>
      </c>
      <c r="D60" s="440">
        <v>1</v>
      </c>
      <c r="E60" s="295">
        <f>IF(E53="",NA(),SUM($C$52:E58))</f>
        <v>7</v>
      </c>
      <c r="F60" s="295">
        <f>SUM($C$52:F58)</f>
        <v>11</v>
      </c>
      <c r="G60" s="295">
        <f>IF(SUM(G53:G58)=0,NA(),SUM($C$52:G58))</f>
        <v>16</v>
      </c>
      <c r="H60" s="295">
        <f>IF(SUM(H53:H58)=0,NA(),SUM($C$52:H58))</f>
        <v>26</v>
      </c>
      <c r="I60" s="295">
        <f>IF(SUM(I53:I58)=0,NA(),SUM($C$52:I58))</f>
        <v>28</v>
      </c>
      <c r="J60" s="295">
        <f>IF(SUM(J53:J58)=0,NA(),SUM($C$52:J58))</f>
        <v>34</v>
      </c>
      <c r="K60" s="295">
        <f>IF(SUM(K53:K58)=0,NA(),SUM($C$52:K58))</f>
        <v>42</v>
      </c>
      <c r="L60" s="295">
        <f>IF(SUM(L53:L58)=0,NA(),SUM($C$52:L58))</f>
        <v>46</v>
      </c>
      <c r="M60" s="295">
        <f>IF(SUM(M53:M58)=0,NA(),SUM($C$52:M58))</f>
        <v>53</v>
      </c>
      <c r="N60" s="295">
        <f>IF(SUM(N53:N58)=0,NA(),SUM($C$52:N58))</f>
        <v>73</v>
      </c>
      <c r="O60" s="293"/>
      <c r="P60" s="290" t="s">
        <v>301</v>
      </c>
      <c r="Q60">
        <f>SUM($Q$53:Q58)</f>
        <v>7</v>
      </c>
      <c r="R60">
        <f>SUM($Q$53:R58)</f>
        <v>26</v>
      </c>
      <c r="S60">
        <f>SUM($Q$53:S58)</f>
        <v>42</v>
      </c>
      <c r="T60">
        <f>SUM($Q$53:T58)</f>
        <v>73</v>
      </c>
    </row>
    <row r="61" spans="2:20" x14ac:dyDescent="0.25">
      <c r="B61" s="20"/>
      <c r="F61"/>
    </row>
  </sheetData>
  <phoneticPr fontId="4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AC21-9B30-4C52-882E-91D5931CEC96}">
  <sheetPr codeName="Sheet4"/>
  <dimension ref="A1:T78"/>
  <sheetViews>
    <sheetView zoomScaleNormal="100" workbookViewId="0">
      <selection activeCell="P25" sqref="P25"/>
    </sheetView>
  </sheetViews>
  <sheetFormatPr defaultRowHeight="13.2" x14ac:dyDescent="0.25"/>
  <cols>
    <col min="1" max="1" width="8.5546875" bestFit="1" customWidth="1"/>
    <col min="2" max="2" width="11.44140625" bestFit="1" customWidth="1"/>
    <col min="3" max="3" width="9" bestFit="1" customWidth="1"/>
    <col min="4" max="4" width="7.44140625" bestFit="1" customWidth="1"/>
    <col min="5" max="5" width="35.44140625" bestFit="1" customWidth="1"/>
    <col min="6" max="6" width="4" bestFit="1" customWidth="1"/>
    <col min="7" max="7" width="33.109375" bestFit="1" customWidth="1"/>
    <col min="8" max="8" width="7.5546875" bestFit="1" customWidth="1"/>
    <col min="9" max="9" width="24.5546875" bestFit="1" customWidth="1"/>
    <col min="10" max="10" width="10.109375" bestFit="1" customWidth="1"/>
    <col min="11" max="11" width="27.88671875" hidden="1" customWidth="1"/>
    <col min="12" max="12" width="12.109375" hidden="1" customWidth="1"/>
    <col min="13" max="13" width="32.109375" bestFit="1" customWidth="1"/>
    <col min="14" max="14" width="12.109375" bestFit="1" customWidth="1"/>
    <col min="15" max="15" width="33.109375" bestFit="1" customWidth="1"/>
    <col min="16" max="16" width="14.5546875" customWidth="1"/>
    <col min="17" max="17" width="24.88671875" bestFit="1" customWidth="1"/>
    <col min="18" max="18" width="5.88671875" style="20" bestFit="1" customWidth="1"/>
    <col min="20" max="20" width="16.109375" bestFit="1" customWidth="1"/>
  </cols>
  <sheetData>
    <row r="1" spans="1:20" ht="25.2" thickBot="1" x14ac:dyDescent="0.45">
      <c r="A1" s="68"/>
      <c r="B1" s="68"/>
      <c r="C1" s="282"/>
      <c r="D1" s="282"/>
      <c r="E1" s="280" t="s">
        <v>353</v>
      </c>
      <c r="F1" s="282"/>
      <c r="G1" s="277" t="s">
        <v>331</v>
      </c>
      <c r="H1" s="282"/>
      <c r="I1" s="277" t="s">
        <v>332</v>
      </c>
      <c r="J1" s="336"/>
      <c r="K1" s="324" t="s">
        <v>350</v>
      </c>
      <c r="L1" s="336"/>
      <c r="M1" s="324" t="s">
        <v>351</v>
      </c>
      <c r="N1" s="336"/>
      <c r="O1" s="324" t="s">
        <v>352</v>
      </c>
      <c r="P1" s="336"/>
      <c r="Q1" s="404" t="s">
        <v>350</v>
      </c>
      <c r="R1" s="327">
        <f>SUM(R3:R14)</f>
        <v>31</v>
      </c>
      <c r="S1" s="336"/>
    </row>
    <row r="2" spans="1:20" ht="30.75" customHeight="1" thickBot="1" x14ac:dyDescent="0.45">
      <c r="A2" s="68"/>
      <c r="B2" s="68"/>
      <c r="C2" s="339" t="s">
        <v>284</v>
      </c>
      <c r="D2" s="282"/>
      <c r="E2" s="405">
        <v>20</v>
      </c>
      <c r="F2" s="282"/>
      <c r="G2" s="405">
        <v>8</v>
      </c>
      <c r="H2" s="282"/>
      <c r="I2" s="405">
        <v>8</v>
      </c>
      <c r="J2" s="338" t="s">
        <v>337</v>
      </c>
      <c r="K2" s="325">
        <f>COUNT(C42:C48)</f>
        <v>7</v>
      </c>
      <c r="L2" s="336"/>
      <c r="M2" s="327">
        <v>8</v>
      </c>
      <c r="N2" s="336"/>
      <c r="O2" s="327">
        <v>8</v>
      </c>
      <c r="P2" s="336"/>
      <c r="Q2" t="s">
        <v>367</v>
      </c>
      <c r="R2" s="20" t="s">
        <v>368</v>
      </c>
      <c r="S2" s="336"/>
    </row>
    <row r="3" spans="1:20" ht="13.8" x14ac:dyDescent="0.25">
      <c r="A3" s="68"/>
      <c r="B3" s="68"/>
      <c r="C3" s="354">
        <f>'Total Jets'!E5</f>
        <v>45627</v>
      </c>
      <c r="D3" s="282"/>
      <c r="E3" s="415" t="s">
        <v>3106</v>
      </c>
      <c r="F3" s="282"/>
      <c r="G3" s="415" t="s">
        <v>3113</v>
      </c>
      <c r="H3" s="282"/>
      <c r="I3" s="415" t="s">
        <v>3129</v>
      </c>
      <c r="J3" s="336"/>
      <c r="K3" s="328" t="str">
        <f>O42</f>
        <v>E175-E1 - SkyWest - 17000921</v>
      </c>
      <c r="L3" s="336"/>
      <c r="M3" s="337" t="s">
        <v>3113</v>
      </c>
      <c r="N3" s="336"/>
      <c r="O3" s="328" t="s">
        <v>3129</v>
      </c>
      <c r="P3" s="336"/>
      <c r="Q3" s="473" t="s">
        <v>3116</v>
      </c>
      <c r="R3" s="328">
        <v>4</v>
      </c>
      <c r="S3" s="336"/>
    </row>
    <row r="4" spans="1:20" x14ac:dyDescent="0.25">
      <c r="A4" s="68"/>
      <c r="B4" s="68"/>
      <c r="C4" s="282"/>
      <c r="D4" s="282"/>
      <c r="E4" s="415" t="s">
        <v>3107</v>
      </c>
      <c r="F4" s="282"/>
      <c r="G4" s="415" t="s">
        <v>3128</v>
      </c>
      <c r="H4" s="282"/>
      <c r="I4" s="409" t="s">
        <v>3127</v>
      </c>
      <c r="J4" s="336"/>
      <c r="K4" s="337" t="str">
        <f t="shared" ref="K4:K5" si="0">O43</f>
        <v>E175-E1 - SkyWest - 17000922</v>
      </c>
      <c r="L4" s="336"/>
      <c r="M4" s="337" t="s">
        <v>3128</v>
      </c>
      <c r="N4" s="336"/>
      <c r="O4" s="337" t="s">
        <v>3127</v>
      </c>
      <c r="P4" s="336"/>
      <c r="Q4" s="463" t="s">
        <v>3119</v>
      </c>
      <c r="R4" s="464">
        <v>2</v>
      </c>
      <c r="S4" s="336"/>
    </row>
    <row r="5" spans="1:20" ht="13.8" thickBot="1" x14ac:dyDescent="0.3">
      <c r="A5" s="68"/>
      <c r="B5" s="68"/>
      <c r="C5" s="282"/>
      <c r="D5" s="282"/>
      <c r="E5" s="415" t="s">
        <v>3108</v>
      </c>
      <c r="F5" s="282"/>
      <c r="G5" s="415" t="s">
        <v>3114</v>
      </c>
      <c r="H5" s="282"/>
      <c r="I5" s="410"/>
      <c r="J5" s="336"/>
      <c r="K5" s="337" t="str">
        <f t="shared" si="0"/>
        <v>E195-E2 - KLM ACL - 19020077</v>
      </c>
      <c r="L5" s="336"/>
      <c r="M5" s="337" t="s">
        <v>3114</v>
      </c>
      <c r="N5" s="336"/>
      <c r="O5" s="329"/>
      <c r="P5" s="336"/>
      <c r="Q5" s="455" t="s">
        <v>3122</v>
      </c>
      <c r="R5" s="337">
        <v>4</v>
      </c>
      <c r="S5" s="336"/>
    </row>
    <row r="6" spans="1:20" ht="13.8" thickBot="1" x14ac:dyDescent="0.3">
      <c r="A6" s="68"/>
      <c r="B6" s="68"/>
      <c r="C6" s="282"/>
      <c r="D6" s="282"/>
      <c r="E6" s="415" t="s">
        <v>3110</v>
      </c>
      <c r="F6" s="282"/>
      <c r="G6" s="408"/>
      <c r="H6" s="282"/>
      <c r="I6" s="282"/>
      <c r="J6" s="336"/>
      <c r="K6" s="326"/>
      <c r="L6" s="336"/>
      <c r="M6" s="337"/>
      <c r="N6" s="336"/>
      <c r="O6" s="336"/>
      <c r="P6" s="336"/>
      <c r="Q6" s="463" t="s">
        <v>3123</v>
      </c>
      <c r="R6" s="464">
        <v>1</v>
      </c>
      <c r="S6" s="465">
        <f>SUM(R3:R6)</f>
        <v>11</v>
      </c>
      <c r="T6" s="466" t="s">
        <v>295</v>
      </c>
    </row>
    <row r="7" spans="1:20" ht="13.8" thickBot="1" x14ac:dyDescent="0.3">
      <c r="A7" s="68"/>
      <c r="B7" s="68"/>
      <c r="C7" s="282"/>
      <c r="D7" s="282"/>
      <c r="E7" s="415" t="s">
        <v>3112</v>
      </c>
      <c r="F7" s="282"/>
      <c r="G7" s="282"/>
      <c r="H7" s="282"/>
      <c r="I7" s="282"/>
      <c r="J7" s="336"/>
      <c r="K7" s="326"/>
      <c r="L7" s="336"/>
      <c r="M7" s="403"/>
      <c r="N7" s="336"/>
      <c r="O7" s="336"/>
      <c r="P7" s="336"/>
      <c r="Q7" s="455" t="s">
        <v>3117</v>
      </c>
      <c r="R7" s="337">
        <v>2</v>
      </c>
      <c r="S7" s="68">
        <f>R7</f>
        <v>2</v>
      </c>
      <c r="T7" s="467" t="s">
        <v>231</v>
      </c>
    </row>
    <row r="8" spans="1:20" x14ac:dyDescent="0.25">
      <c r="A8" s="68"/>
      <c r="B8" s="68"/>
      <c r="C8" s="282"/>
      <c r="D8" s="282"/>
      <c r="E8" s="415" t="s">
        <v>3111</v>
      </c>
      <c r="F8" s="282"/>
      <c r="G8" s="282"/>
      <c r="H8" s="282"/>
      <c r="I8" s="282"/>
      <c r="J8" s="336"/>
      <c r="K8" s="326"/>
      <c r="L8" s="336"/>
      <c r="M8" s="336"/>
      <c r="N8" s="336"/>
      <c r="O8" s="336"/>
      <c r="P8" s="336"/>
      <c r="Q8" s="463" t="s">
        <v>3120</v>
      </c>
      <c r="R8" s="464">
        <v>6</v>
      </c>
    </row>
    <row r="9" spans="1:20" x14ac:dyDescent="0.25">
      <c r="A9" s="68"/>
      <c r="B9" s="68"/>
      <c r="C9" s="282"/>
      <c r="D9" s="282"/>
      <c r="E9" s="415" t="s">
        <v>3105</v>
      </c>
      <c r="F9" s="282"/>
      <c r="G9" s="282"/>
      <c r="H9" s="282"/>
      <c r="I9" s="282"/>
      <c r="J9" s="336"/>
      <c r="K9" s="326"/>
      <c r="L9" s="336"/>
      <c r="M9" s="336"/>
      <c r="N9" s="336"/>
      <c r="O9" s="336"/>
      <c r="P9" s="336"/>
      <c r="Q9" s="455" t="s">
        <v>3124</v>
      </c>
      <c r="R9" s="337">
        <v>2</v>
      </c>
    </row>
    <row r="10" spans="1:20" x14ac:dyDescent="0.25">
      <c r="A10" s="68"/>
      <c r="B10" s="68"/>
      <c r="C10" s="282"/>
      <c r="D10" s="282"/>
      <c r="E10" s="406" t="s">
        <v>3109</v>
      </c>
      <c r="F10" s="282"/>
      <c r="G10" s="282"/>
      <c r="H10" s="282"/>
      <c r="I10" s="282"/>
      <c r="J10" s="336"/>
      <c r="K10" s="326"/>
      <c r="L10" s="336"/>
      <c r="M10" s="336"/>
      <c r="N10" s="336"/>
      <c r="O10" s="336"/>
      <c r="P10" s="336"/>
      <c r="Q10" s="463" t="s">
        <v>3126</v>
      </c>
      <c r="R10" s="464">
        <v>1</v>
      </c>
    </row>
    <row r="11" spans="1:20" x14ac:dyDescent="0.25">
      <c r="A11" s="68"/>
      <c r="B11" s="68"/>
      <c r="C11" s="282"/>
      <c r="D11" s="282"/>
      <c r="E11" s="406"/>
      <c r="F11" s="282"/>
      <c r="G11" s="282"/>
      <c r="H11" s="282"/>
      <c r="I11" s="282"/>
      <c r="J11" s="336"/>
      <c r="K11" s="326"/>
      <c r="L11" s="336"/>
      <c r="M11" s="336"/>
      <c r="N11" s="336"/>
      <c r="O11" s="336"/>
      <c r="P11" s="336"/>
      <c r="Q11" s="455" t="s">
        <v>3121</v>
      </c>
      <c r="R11" s="337">
        <v>1</v>
      </c>
    </row>
    <row r="12" spans="1:20" ht="13.8" thickBot="1" x14ac:dyDescent="0.3">
      <c r="A12" s="68"/>
      <c r="B12" s="68"/>
      <c r="C12" s="282"/>
      <c r="D12" s="282"/>
      <c r="E12" s="407"/>
      <c r="F12" s="282"/>
      <c r="G12" s="282"/>
      <c r="H12" s="282"/>
      <c r="I12" s="282"/>
      <c r="J12" s="336"/>
      <c r="K12" s="329"/>
      <c r="L12" s="336"/>
      <c r="M12" s="336"/>
      <c r="N12" s="336"/>
      <c r="O12" s="336"/>
      <c r="P12" s="336"/>
      <c r="Q12" s="463" t="s">
        <v>3118</v>
      </c>
      <c r="R12" s="464">
        <v>5</v>
      </c>
    </row>
    <row r="13" spans="1:20" ht="13.8" thickBot="1" x14ac:dyDescent="0.3">
      <c r="A13" s="68"/>
      <c r="B13" s="68"/>
      <c r="C13" s="68"/>
      <c r="D13" s="68"/>
      <c r="E13" s="68"/>
      <c r="F13" s="68"/>
      <c r="G13" s="68"/>
      <c r="H13" s="68"/>
      <c r="I13" s="68"/>
      <c r="J13" s="68"/>
      <c r="K13" s="68"/>
      <c r="L13" s="68"/>
      <c r="M13" s="68"/>
      <c r="N13" s="68"/>
      <c r="O13" s="68"/>
      <c r="Q13" s="455" t="s">
        <v>3125</v>
      </c>
      <c r="R13" s="337">
        <v>2</v>
      </c>
    </row>
    <row r="14" spans="1:20" ht="31.8" thickBot="1" x14ac:dyDescent="0.3">
      <c r="A14" s="281" t="s">
        <v>293</v>
      </c>
      <c r="B14" s="276" t="s">
        <v>320</v>
      </c>
      <c r="C14" s="270" t="s">
        <v>365</v>
      </c>
      <c r="D14" s="270" t="s">
        <v>321</v>
      </c>
      <c r="E14" s="271" t="s">
        <v>322</v>
      </c>
      <c r="F14" s="268"/>
      <c r="G14" s="272" t="s">
        <v>323</v>
      </c>
      <c r="H14" s="273" t="s">
        <v>324</v>
      </c>
      <c r="I14" s="274" t="s">
        <v>325</v>
      </c>
      <c r="J14" s="269" t="s">
        <v>326</v>
      </c>
      <c r="K14" s="275" t="s">
        <v>327</v>
      </c>
      <c r="L14" s="269" t="s">
        <v>328</v>
      </c>
      <c r="M14" s="279" t="s">
        <v>365</v>
      </c>
      <c r="N14" s="330" t="s">
        <v>329</v>
      </c>
      <c r="O14" s="330" t="s">
        <v>366</v>
      </c>
      <c r="Q14" s="463" t="s">
        <v>3115</v>
      </c>
      <c r="R14" s="464">
        <v>1</v>
      </c>
      <c r="S14" s="468">
        <f>SUM(R3:R14)</f>
        <v>31</v>
      </c>
      <c r="T14" s="469" t="s">
        <v>233</v>
      </c>
    </row>
    <row r="15" spans="1:20" x14ac:dyDescent="0.25">
      <c r="A15" s="345" t="s">
        <v>295</v>
      </c>
      <c r="B15" s="343" t="s">
        <v>314</v>
      </c>
      <c r="C15" s="331">
        <v>900</v>
      </c>
      <c r="D15" s="331" t="s">
        <v>359</v>
      </c>
      <c r="E15" s="331" t="s">
        <v>316</v>
      </c>
      <c r="F15" s="332">
        <v>181</v>
      </c>
      <c r="G15" s="331" t="s">
        <v>316</v>
      </c>
      <c r="H15" s="331" t="s">
        <v>317</v>
      </c>
      <c r="I15" s="333">
        <v>44620</v>
      </c>
      <c r="J15" s="334">
        <v>44616</v>
      </c>
      <c r="K15" s="334">
        <v>44616</v>
      </c>
      <c r="L15" s="335">
        <v>25867971</v>
      </c>
      <c r="M15" s="331">
        <f>(CONCATENATE("17000",C15))*1</f>
        <v>17000900</v>
      </c>
      <c r="N15" s="331" t="s">
        <v>330</v>
      </c>
      <c r="O15" s="331" t="str">
        <f t="shared" ref="O15:O31" si="1">IF(A15="","",CONCATENATE(A15," - ",N15," - ",M15))</f>
        <v>E175-E1 - SkyWest - 17000900</v>
      </c>
    </row>
    <row r="16" spans="1:20" x14ac:dyDescent="0.25">
      <c r="A16" s="316" t="s">
        <v>233</v>
      </c>
      <c r="B16" s="344" t="s">
        <v>344</v>
      </c>
      <c r="C16" s="314">
        <v>19020063</v>
      </c>
      <c r="D16" s="314" t="s">
        <v>363</v>
      </c>
      <c r="E16" s="314" t="s">
        <v>346</v>
      </c>
      <c r="F16" s="314"/>
      <c r="G16" s="314" t="s">
        <v>347</v>
      </c>
      <c r="H16" s="314" t="s">
        <v>348</v>
      </c>
      <c r="I16" s="317">
        <v>44620</v>
      </c>
      <c r="J16" s="315">
        <v>44616</v>
      </c>
      <c r="K16" s="315">
        <v>44616</v>
      </c>
      <c r="L16" s="318">
        <v>33553840</v>
      </c>
      <c r="M16" s="314">
        <v>19020066</v>
      </c>
      <c r="N16" s="314" t="s">
        <v>349</v>
      </c>
      <c r="O16" s="314" t="str">
        <f t="shared" si="1"/>
        <v>E195-E2 - KLM ACL - 19020066</v>
      </c>
      <c r="R16" s="20">
        <f>SUM(R3:R14)</f>
        <v>31</v>
      </c>
    </row>
    <row r="17" spans="1:15" x14ac:dyDescent="0.25">
      <c r="A17" s="319" t="s">
        <v>233</v>
      </c>
      <c r="B17" s="352" t="s">
        <v>344</v>
      </c>
      <c r="C17" s="320">
        <v>19020064</v>
      </c>
      <c r="D17" s="320" t="s">
        <v>364</v>
      </c>
      <c r="E17" s="320" t="s">
        <v>346</v>
      </c>
      <c r="F17" s="320"/>
      <c r="G17" s="320" t="s">
        <v>347</v>
      </c>
      <c r="H17" s="320" t="s">
        <v>348</v>
      </c>
      <c r="I17" s="321">
        <v>44620</v>
      </c>
      <c r="J17" s="322">
        <v>44644</v>
      </c>
      <c r="K17" s="322">
        <v>44644</v>
      </c>
      <c r="L17" s="323">
        <v>33618856</v>
      </c>
      <c r="M17" s="320">
        <v>19020063</v>
      </c>
      <c r="N17" s="320" t="s">
        <v>349</v>
      </c>
      <c r="O17" s="320" t="str">
        <f t="shared" si="1"/>
        <v>E195-E2 - KLM ACL - 19020063</v>
      </c>
    </row>
    <row r="18" spans="1:15" x14ac:dyDescent="0.25">
      <c r="A18" s="316" t="s">
        <v>295</v>
      </c>
      <c r="B18" s="344" t="s">
        <v>314</v>
      </c>
      <c r="C18" s="314">
        <v>901</v>
      </c>
      <c r="D18" s="314" t="s">
        <v>360</v>
      </c>
      <c r="E18" s="314" t="s">
        <v>316</v>
      </c>
      <c r="F18" s="314">
        <v>182</v>
      </c>
      <c r="G18" s="314" t="s">
        <v>316</v>
      </c>
      <c r="H18" s="314" t="s">
        <v>317</v>
      </c>
      <c r="I18" s="317">
        <v>44620</v>
      </c>
      <c r="J18" s="315">
        <v>44645</v>
      </c>
      <c r="K18" s="315">
        <v>44645</v>
      </c>
      <c r="L18" s="318">
        <v>25867971</v>
      </c>
      <c r="M18" s="314">
        <f>(CONCATENATE("17000",C18))*1</f>
        <v>17000901</v>
      </c>
      <c r="N18" s="314" t="s">
        <v>330</v>
      </c>
      <c r="O18" s="314" t="str">
        <f t="shared" si="1"/>
        <v>E175-E1 - SkyWest - 17000901</v>
      </c>
    </row>
    <row r="19" spans="1:15" x14ac:dyDescent="0.25">
      <c r="A19" s="316" t="s">
        <v>295</v>
      </c>
      <c r="B19" s="347" t="s">
        <v>314</v>
      </c>
      <c r="C19" s="348">
        <v>902</v>
      </c>
      <c r="D19" s="348" t="s">
        <v>361</v>
      </c>
      <c r="E19" s="348" t="s">
        <v>316</v>
      </c>
      <c r="F19" s="314">
        <v>183</v>
      </c>
      <c r="G19" s="348" t="s">
        <v>316</v>
      </c>
      <c r="H19" s="348" t="s">
        <v>317</v>
      </c>
      <c r="I19" s="349">
        <v>44650</v>
      </c>
      <c r="J19" s="350">
        <v>44648</v>
      </c>
      <c r="K19" s="350">
        <v>44648</v>
      </c>
      <c r="L19" s="351">
        <v>25907090</v>
      </c>
      <c r="M19" s="314">
        <f>(CONCATENATE("17000",C19))*1</f>
        <v>17000902</v>
      </c>
      <c r="N19" s="348" t="s">
        <v>330</v>
      </c>
      <c r="O19" s="348" t="str">
        <f t="shared" si="1"/>
        <v>E175-E1 - SkyWest - 17000902</v>
      </c>
    </row>
    <row r="20" spans="1:15" x14ac:dyDescent="0.25">
      <c r="A20" s="346" t="s">
        <v>295</v>
      </c>
      <c r="B20" s="347" t="s">
        <v>314</v>
      </c>
      <c r="C20" s="348">
        <v>903</v>
      </c>
      <c r="D20" s="348" t="s">
        <v>362</v>
      </c>
      <c r="E20" s="348" t="s">
        <v>316</v>
      </c>
      <c r="F20" s="353">
        <v>184</v>
      </c>
      <c r="G20" s="348" t="s">
        <v>316</v>
      </c>
      <c r="H20" s="348" t="s">
        <v>317</v>
      </c>
      <c r="I20" s="349">
        <v>44650</v>
      </c>
      <c r="J20" s="350">
        <v>44648</v>
      </c>
      <c r="K20" s="350">
        <v>44648</v>
      </c>
      <c r="L20" s="318">
        <v>25907090</v>
      </c>
      <c r="M20" s="314">
        <f>(CONCATENATE("17000",C20))*1</f>
        <v>17000903</v>
      </c>
      <c r="N20" s="314" t="s">
        <v>330</v>
      </c>
      <c r="O20" s="314" t="str">
        <f t="shared" si="1"/>
        <v>E175-E1 - SkyWest - 17000903</v>
      </c>
    </row>
    <row r="21" spans="1:15" x14ac:dyDescent="0.25">
      <c r="A21" s="319" t="s">
        <v>233</v>
      </c>
      <c r="B21" s="352" t="s">
        <v>344</v>
      </c>
      <c r="C21" s="320">
        <v>19020065</v>
      </c>
      <c r="D21" s="320" t="s">
        <v>355</v>
      </c>
      <c r="E21" s="320" t="s">
        <v>346</v>
      </c>
      <c r="F21" s="320"/>
      <c r="G21" s="320" t="s">
        <v>356</v>
      </c>
      <c r="H21" s="320" t="s">
        <v>348</v>
      </c>
      <c r="I21" s="321">
        <v>44651</v>
      </c>
      <c r="J21" s="322">
        <v>44655</v>
      </c>
      <c r="K21" s="322">
        <v>44655</v>
      </c>
      <c r="L21" s="323">
        <v>33737329</v>
      </c>
      <c r="M21" s="320">
        <v>19020065</v>
      </c>
      <c r="N21" s="320" t="s">
        <v>358</v>
      </c>
      <c r="O21" s="320" t="str">
        <f t="shared" si="1"/>
        <v>E195-E2 - KLM ICBC - 19020065</v>
      </c>
    </row>
    <row r="22" spans="1:15" x14ac:dyDescent="0.25">
      <c r="A22" s="319" t="s">
        <v>295</v>
      </c>
      <c r="B22" s="352" t="s">
        <v>314</v>
      </c>
      <c r="C22" s="320">
        <v>904</v>
      </c>
      <c r="D22" s="320" t="s">
        <v>354</v>
      </c>
      <c r="E22" s="320" t="s">
        <v>316</v>
      </c>
      <c r="F22" s="320">
        <v>185</v>
      </c>
      <c r="G22" s="320" t="s">
        <v>316</v>
      </c>
      <c r="H22" s="320" t="s">
        <v>317</v>
      </c>
      <c r="I22" s="321">
        <v>44650</v>
      </c>
      <c r="J22" s="322">
        <v>44663</v>
      </c>
      <c r="K22" s="322">
        <v>44663</v>
      </c>
      <c r="L22" s="323">
        <v>25907090</v>
      </c>
      <c r="M22" s="320">
        <v>17000904</v>
      </c>
      <c r="N22" s="320" t="s">
        <v>330</v>
      </c>
      <c r="O22" s="320" t="str">
        <f t="shared" si="1"/>
        <v>E175-E1 - SkyWest - 17000904</v>
      </c>
    </row>
    <row r="23" spans="1:15" x14ac:dyDescent="0.25">
      <c r="A23" s="316" t="s">
        <v>233</v>
      </c>
      <c r="B23" s="344" t="s">
        <v>344</v>
      </c>
      <c r="C23" s="314">
        <v>19020066</v>
      </c>
      <c r="D23" s="314" t="s">
        <v>357</v>
      </c>
      <c r="E23" s="314" t="s">
        <v>346</v>
      </c>
      <c r="F23" s="314"/>
      <c r="G23" s="340" t="s">
        <v>356</v>
      </c>
      <c r="H23" s="314" t="s">
        <v>348</v>
      </c>
      <c r="I23" s="317">
        <v>44651</v>
      </c>
      <c r="J23" s="315">
        <v>44671</v>
      </c>
      <c r="K23" s="315">
        <v>44671</v>
      </c>
      <c r="L23" s="318">
        <v>33737329</v>
      </c>
      <c r="M23" s="314">
        <v>19020066</v>
      </c>
      <c r="N23" s="314" t="s">
        <v>358</v>
      </c>
      <c r="O23" s="314" t="str">
        <f t="shared" si="1"/>
        <v>E195-E2 - KLM ICBC - 19020066</v>
      </c>
    </row>
    <row r="24" spans="1:15" x14ac:dyDescent="0.25">
      <c r="A24" s="316" t="s">
        <v>295</v>
      </c>
      <c r="B24" s="344" t="s">
        <v>314</v>
      </c>
      <c r="C24" s="314">
        <v>907</v>
      </c>
      <c r="D24" s="314" t="s">
        <v>315</v>
      </c>
      <c r="E24" s="314" t="s">
        <v>316</v>
      </c>
      <c r="F24" s="314">
        <v>188</v>
      </c>
      <c r="G24" s="314" t="s">
        <v>316</v>
      </c>
      <c r="H24" s="314" t="s">
        <v>317</v>
      </c>
      <c r="I24" s="317">
        <v>44711</v>
      </c>
      <c r="J24" s="315">
        <v>44691</v>
      </c>
      <c r="K24" s="315">
        <v>44691</v>
      </c>
      <c r="L24" s="318">
        <v>25985374</v>
      </c>
      <c r="M24" s="314">
        <f t="shared" ref="M24:M29" si="2">(CONCATENATE("17000",C24))*1</f>
        <v>17000907</v>
      </c>
      <c r="N24" s="314" t="s">
        <v>330</v>
      </c>
      <c r="O24" s="314" t="str">
        <f t="shared" si="1"/>
        <v>E175-E1 - SkyWest - 17000907</v>
      </c>
    </row>
    <row r="25" spans="1:15" x14ac:dyDescent="0.25">
      <c r="A25" s="316" t="s">
        <v>295</v>
      </c>
      <c r="B25" s="344" t="s">
        <v>314</v>
      </c>
      <c r="C25" s="314">
        <v>908</v>
      </c>
      <c r="D25" s="314" t="s">
        <v>318</v>
      </c>
      <c r="E25" s="314" t="s">
        <v>316</v>
      </c>
      <c r="F25" s="314">
        <v>189</v>
      </c>
      <c r="G25" s="314" t="s">
        <v>316</v>
      </c>
      <c r="H25" s="314" t="s">
        <v>317</v>
      </c>
      <c r="I25" s="317">
        <v>44711</v>
      </c>
      <c r="J25" s="315">
        <v>44697</v>
      </c>
      <c r="K25" s="315">
        <v>44697</v>
      </c>
      <c r="L25" s="318">
        <v>25985374</v>
      </c>
      <c r="M25" s="314">
        <f t="shared" si="2"/>
        <v>17000908</v>
      </c>
      <c r="N25" s="314" t="s">
        <v>330</v>
      </c>
      <c r="O25" s="314" t="str">
        <f t="shared" si="1"/>
        <v>E175-E1 - SkyWest - 17000908</v>
      </c>
    </row>
    <row r="26" spans="1:15" x14ac:dyDescent="0.25">
      <c r="A26" s="316" t="s">
        <v>295</v>
      </c>
      <c r="B26" s="344" t="s">
        <v>314</v>
      </c>
      <c r="C26" s="314">
        <v>909</v>
      </c>
      <c r="D26" s="314" t="s">
        <v>319</v>
      </c>
      <c r="E26" s="314" t="s">
        <v>316</v>
      </c>
      <c r="F26" s="314">
        <v>190</v>
      </c>
      <c r="G26" s="314" t="s">
        <v>316</v>
      </c>
      <c r="H26" s="314" t="s">
        <v>317</v>
      </c>
      <c r="I26" s="317">
        <v>44711</v>
      </c>
      <c r="J26" s="315">
        <v>44704</v>
      </c>
      <c r="K26" s="315">
        <v>44704</v>
      </c>
      <c r="L26" s="318">
        <v>25985374</v>
      </c>
      <c r="M26" s="314">
        <f t="shared" si="2"/>
        <v>17000909</v>
      </c>
      <c r="N26" s="314" t="s">
        <v>330</v>
      </c>
      <c r="O26" s="314" t="str">
        <f t="shared" si="1"/>
        <v>E175-E1 - SkyWest - 17000909</v>
      </c>
    </row>
    <row r="27" spans="1:15" x14ac:dyDescent="0.25">
      <c r="A27" s="319" t="s">
        <v>295</v>
      </c>
      <c r="B27" s="319" t="s">
        <v>314</v>
      </c>
      <c r="C27" s="320">
        <v>910</v>
      </c>
      <c r="D27" s="320" t="s">
        <v>340</v>
      </c>
      <c r="E27" s="320" t="s">
        <v>316</v>
      </c>
      <c r="F27" s="320">
        <v>191</v>
      </c>
      <c r="G27" s="320" t="s">
        <v>316</v>
      </c>
      <c r="H27" s="320" t="s">
        <v>317</v>
      </c>
      <c r="I27" s="321">
        <v>44711</v>
      </c>
      <c r="J27" s="322">
        <v>44719</v>
      </c>
      <c r="K27" s="322">
        <v>44719</v>
      </c>
      <c r="L27" s="323">
        <v>25985374</v>
      </c>
      <c r="M27" s="320">
        <f t="shared" si="2"/>
        <v>17000910</v>
      </c>
      <c r="N27" s="320" t="s">
        <v>330</v>
      </c>
      <c r="O27" s="320" t="str">
        <f>IF(A27="","",CONCATENATE(A27," - ",N27," - ",M27))</f>
        <v>E175-E1 - SkyWest - 17000910</v>
      </c>
    </row>
    <row r="28" spans="1:15" x14ac:dyDescent="0.25">
      <c r="A28" s="319" t="s">
        <v>295</v>
      </c>
      <c r="B28" s="319" t="s">
        <v>314</v>
      </c>
      <c r="C28" s="320">
        <v>912</v>
      </c>
      <c r="D28" s="320" t="s">
        <v>342</v>
      </c>
      <c r="E28" s="320" t="s">
        <v>316</v>
      </c>
      <c r="F28" s="320">
        <v>193</v>
      </c>
      <c r="G28" s="320" t="s">
        <v>316</v>
      </c>
      <c r="H28" s="320" t="s">
        <v>317</v>
      </c>
      <c r="I28" s="321">
        <v>44742</v>
      </c>
      <c r="J28" s="322">
        <v>44727</v>
      </c>
      <c r="K28" s="322">
        <v>44726</v>
      </c>
      <c r="L28" s="323">
        <v>25822061</v>
      </c>
      <c r="M28" s="320">
        <f t="shared" si="2"/>
        <v>17000912</v>
      </c>
      <c r="N28" s="320" t="s">
        <v>330</v>
      </c>
      <c r="O28" s="320" t="str">
        <f t="shared" si="1"/>
        <v>E175-E1 - SkyWest - 17000912</v>
      </c>
    </row>
    <row r="29" spans="1:15" x14ac:dyDescent="0.25">
      <c r="A29" s="319" t="s">
        <v>295</v>
      </c>
      <c r="B29" s="319" t="s">
        <v>314</v>
      </c>
      <c r="C29" s="320">
        <v>911</v>
      </c>
      <c r="D29" s="320" t="s">
        <v>341</v>
      </c>
      <c r="E29" s="320" t="s">
        <v>316</v>
      </c>
      <c r="F29" s="320">
        <v>192</v>
      </c>
      <c r="G29" s="320" t="s">
        <v>316</v>
      </c>
      <c r="H29" s="320" t="s">
        <v>317</v>
      </c>
      <c r="I29" s="321">
        <v>44742</v>
      </c>
      <c r="J29" s="322">
        <v>44735</v>
      </c>
      <c r="K29" s="322">
        <v>44735</v>
      </c>
      <c r="L29" s="323">
        <v>26024493</v>
      </c>
      <c r="M29" s="320">
        <f t="shared" si="2"/>
        <v>17000911</v>
      </c>
      <c r="N29" s="320" t="s">
        <v>330</v>
      </c>
      <c r="O29" s="320" t="str">
        <f t="shared" si="1"/>
        <v>E175-E1 - SkyWest - 17000911</v>
      </c>
    </row>
    <row r="30" spans="1:15" x14ac:dyDescent="0.25">
      <c r="A30" s="319" t="s">
        <v>233</v>
      </c>
      <c r="B30" s="319" t="s">
        <v>344</v>
      </c>
      <c r="C30" s="320">
        <v>19020067</v>
      </c>
      <c r="D30" s="320" t="s">
        <v>345</v>
      </c>
      <c r="E30" s="320" t="s">
        <v>346</v>
      </c>
      <c r="F30" s="320"/>
      <c r="G30" s="320" t="s">
        <v>347</v>
      </c>
      <c r="H30" s="320" t="s">
        <v>348</v>
      </c>
      <c r="I30" s="321">
        <v>44681</v>
      </c>
      <c r="J30" s="322">
        <v>44739</v>
      </c>
      <c r="K30" s="322">
        <v>44739</v>
      </c>
      <c r="L30" s="323">
        <v>34069008</v>
      </c>
      <c r="M30" s="320">
        <v>19020067</v>
      </c>
      <c r="N30" s="320" t="s">
        <v>349</v>
      </c>
      <c r="O30" s="320" t="str">
        <f t="shared" si="1"/>
        <v>E195-E2 - KLM ACL - 19020067</v>
      </c>
    </row>
    <row r="31" spans="1:15" x14ac:dyDescent="0.25">
      <c r="A31" s="319" t="s">
        <v>295</v>
      </c>
      <c r="B31" s="359" t="s">
        <v>314</v>
      </c>
      <c r="C31" s="360">
        <v>913</v>
      </c>
      <c r="D31" s="360" t="s">
        <v>343</v>
      </c>
      <c r="E31" s="360" t="s">
        <v>316</v>
      </c>
      <c r="F31" s="360">
        <v>194</v>
      </c>
      <c r="G31" s="360" t="s">
        <v>316</v>
      </c>
      <c r="H31" s="360" t="s">
        <v>317</v>
      </c>
      <c r="I31" s="361">
        <v>44742</v>
      </c>
      <c r="J31" s="362">
        <v>44740</v>
      </c>
      <c r="K31" s="362">
        <v>44739</v>
      </c>
      <c r="L31" s="363">
        <v>25822061</v>
      </c>
      <c r="M31" s="320">
        <f>(CONCATENATE("17000",C31))*1</f>
        <v>17000913</v>
      </c>
      <c r="N31" s="320" t="s">
        <v>330</v>
      </c>
      <c r="O31" s="320" t="str">
        <f t="shared" si="1"/>
        <v>E175-E1 - SkyWest - 17000913</v>
      </c>
    </row>
    <row r="32" spans="1:15" x14ac:dyDescent="0.25">
      <c r="A32" s="357" t="s">
        <v>295</v>
      </c>
      <c r="B32" s="316" t="s">
        <v>314</v>
      </c>
      <c r="C32" s="314">
        <v>905</v>
      </c>
      <c r="D32" s="314" t="s">
        <v>374</v>
      </c>
      <c r="E32" s="314" t="s">
        <v>375</v>
      </c>
      <c r="F32" s="364">
        <v>186</v>
      </c>
      <c r="G32" s="314" t="s">
        <v>316</v>
      </c>
      <c r="H32" s="314" t="s">
        <v>317</v>
      </c>
      <c r="I32" s="365">
        <v>44681</v>
      </c>
      <c r="J32" s="315">
        <v>44749</v>
      </c>
      <c r="K32" s="315">
        <v>44748</v>
      </c>
      <c r="L32" s="318">
        <v>24846761</v>
      </c>
      <c r="M32" s="358">
        <f t="shared" ref="M32:M34" si="3">(CONCATENATE("17000",C32))*1</f>
        <v>17000905</v>
      </c>
      <c r="N32" s="355" t="s">
        <v>330</v>
      </c>
      <c r="O32" s="355" t="str">
        <f t="shared" ref="O32:O34" si="4">IF(A32="","",CONCATENATE(A32," - ",N32," - ",M32))</f>
        <v>E175-E1 - SkyWest - 17000905</v>
      </c>
    </row>
    <row r="33" spans="1:15" x14ac:dyDescent="0.25">
      <c r="A33" s="357" t="s">
        <v>295</v>
      </c>
      <c r="B33" s="346" t="s">
        <v>314</v>
      </c>
      <c r="C33" s="314">
        <v>906</v>
      </c>
      <c r="D33" s="314" t="s">
        <v>376</v>
      </c>
      <c r="E33" s="348" t="s">
        <v>375</v>
      </c>
      <c r="F33" s="356">
        <v>187</v>
      </c>
      <c r="G33" s="348" t="s">
        <v>316</v>
      </c>
      <c r="H33" s="348" t="s">
        <v>317</v>
      </c>
      <c r="I33" s="349">
        <v>44681</v>
      </c>
      <c r="J33" s="315">
        <v>44761</v>
      </c>
      <c r="K33" s="315">
        <v>44760</v>
      </c>
      <c r="L33" s="366">
        <v>24846761</v>
      </c>
      <c r="M33" s="358">
        <f t="shared" si="3"/>
        <v>17000906</v>
      </c>
      <c r="N33" s="355" t="s">
        <v>330</v>
      </c>
      <c r="O33" s="355" t="str">
        <f t="shared" si="4"/>
        <v>E175-E1 - SkyWest - 17000906</v>
      </c>
    </row>
    <row r="34" spans="1:15" x14ac:dyDescent="0.25">
      <c r="A34" s="357" t="s">
        <v>295</v>
      </c>
      <c r="B34" s="346" t="s">
        <v>314</v>
      </c>
      <c r="C34" s="314">
        <v>914</v>
      </c>
      <c r="D34" s="314" t="s">
        <v>377</v>
      </c>
      <c r="E34" s="348" t="s">
        <v>378</v>
      </c>
      <c r="F34" s="367">
        <v>195</v>
      </c>
      <c r="G34" s="348" t="s">
        <v>316</v>
      </c>
      <c r="H34" s="348" t="s">
        <v>317</v>
      </c>
      <c r="I34" s="349">
        <v>44742</v>
      </c>
      <c r="J34" s="315">
        <v>44768</v>
      </c>
      <c r="K34" s="315">
        <v>44767</v>
      </c>
      <c r="L34" s="366">
        <v>25822061</v>
      </c>
      <c r="M34" s="358">
        <f t="shared" si="3"/>
        <v>17000914</v>
      </c>
      <c r="N34" s="355" t="s">
        <v>330</v>
      </c>
      <c r="O34" s="355" t="str">
        <f t="shared" si="4"/>
        <v>E175-E1 - SkyWest - 17000914</v>
      </c>
    </row>
    <row r="35" spans="1:15" x14ac:dyDescent="0.25">
      <c r="A35" s="368" t="s">
        <v>295</v>
      </c>
      <c r="B35" s="369" t="s">
        <v>314</v>
      </c>
      <c r="C35" s="320">
        <v>915</v>
      </c>
      <c r="D35" s="320" t="s">
        <v>379</v>
      </c>
      <c r="E35" s="331" t="s">
        <v>378</v>
      </c>
      <c r="F35" s="370"/>
      <c r="G35" s="331" t="s">
        <v>316</v>
      </c>
      <c r="H35" s="331" t="s">
        <v>317</v>
      </c>
      <c r="I35" s="333">
        <v>44742</v>
      </c>
      <c r="J35" s="322"/>
      <c r="K35" s="322"/>
      <c r="L35" s="371"/>
      <c r="M35" s="372">
        <f t="shared" ref="M35:M37" si="5">(CONCATENATE("17000",C35))*1</f>
        <v>17000915</v>
      </c>
      <c r="N35" s="320" t="s">
        <v>330</v>
      </c>
      <c r="O35" s="320" t="str">
        <f t="shared" ref="O35:O38" si="6">IF(A35="","",CONCATENATE(A35," - ",N35," - ",M35))</f>
        <v>E175-E1 - SkyWest - 17000915</v>
      </c>
    </row>
    <row r="36" spans="1:15" x14ac:dyDescent="0.25">
      <c r="A36" s="368" t="s">
        <v>295</v>
      </c>
      <c r="B36" s="369" t="s">
        <v>314</v>
      </c>
      <c r="C36" s="320">
        <v>916</v>
      </c>
      <c r="D36" s="320" t="s">
        <v>380</v>
      </c>
      <c r="E36" s="331" t="s">
        <v>378</v>
      </c>
      <c r="F36" s="370"/>
      <c r="G36" s="331" t="s">
        <v>316</v>
      </c>
      <c r="H36" s="331" t="s">
        <v>317</v>
      </c>
      <c r="I36" s="333">
        <v>44742</v>
      </c>
      <c r="J36" s="322"/>
      <c r="K36" s="322"/>
      <c r="L36" s="371"/>
      <c r="M36" s="372">
        <f t="shared" si="5"/>
        <v>17000916</v>
      </c>
      <c r="N36" s="320" t="s">
        <v>330</v>
      </c>
      <c r="O36" s="320" t="str">
        <f t="shared" si="6"/>
        <v>E175-E1 - SkyWest - 17000916</v>
      </c>
    </row>
    <row r="37" spans="1:15" x14ac:dyDescent="0.25">
      <c r="A37" s="357" t="s">
        <v>295</v>
      </c>
      <c r="B37" s="346" t="s">
        <v>314</v>
      </c>
      <c r="C37" s="314">
        <v>917</v>
      </c>
      <c r="D37" s="314" t="s">
        <v>384</v>
      </c>
      <c r="E37" s="348" t="s">
        <v>378</v>
      </c>
      <c r="F37" s="367"/>
      <c r="G37" s="348" t="s">
        <v>316</v>
      </c>
      <c r="H37" s="348" t="s">
        <v>317</v>
      </c>
      <c r="I37" s="349">
        <v>44773</v>
      </c>
      <c r="J37" s="315">
        <v>44768</v>
      </c>
      <c r="K37" s="315"/>
      <c r="L37" s="366"/>
      <c r="M37" s="358">
        <f t="shared" si="5"/>
        <v>17000917</v>
      </c>
      <c r="N37" s="355" t="s">
        <v>330</v>
      </c>
      <c r="O37" s="355" t="str">
        <f t="shared" si="6"/>
        <v>E175-E1 - SkyWest - 17000917</v>
      </c>
    </row>
    <row r="38" spans="1:15" x14ac:dyDescent="0.25">
      <c r="A38" s="357" t="s">
        <v>295</v>
      </c>
      <c r="B38" s="346" t="s">
        <v>314</v>
      </c>
      <c r="C38" s="314">
        <v>918</v>
      </c>
      <c r="D38" s="314" t="s">
        <v>385</v>
      </c>
      <c r="E38" s="348" t="s">
        <v>378</v>
      </c>
      <c r="F38" s="367"/>
      <c r="G38" s="348" t="s">
        <v>316</v>
      </c>
      <c r="H38" s="348" t="s">
        <v>317</v>
      </c>
      <c r="I38" s="349">
        <v>44773</v>
      </c>
      <c r="J38" s="315">
        <v>44768</v>
      </c>
      <c r="K38" s="315"/>
      <c r="L38" s="366"/>
      <c r="M38" s="358">
        <f>IF(C38*1&lt;1000,(CONCATENATE("17000",C38))*1,C38*1)</f>
        <v>17000918</v>
      </c>
      <c r="N38" s="355" t="s">
        <v>330</v>
      </c>
      <c r="O38" s="355" t="str">
        <f t="shared" si="6"/>
        <v>E175-E1 - SkyWest - 17000918</v>
      </c>
    </row>
    <row r="39" spans="1:15" x14ac:dyDescent="0.25">
      <c r="A39" s="357" t="s">
        <v>295</v>
      </c>
      <c r="B39" s="346" t="s">
        <v>314</v>
      </c>
      <c r="C39" s="314">
        <v>919</v>
      </c>
      <c r="D39" s="314" t="s">
        <v>386</v>
      </c>
      <c r="E39" s="348" t="s">
        <v>378</v>
      </c>
      <c r="F39" s="367"/>
      <c r="G39" s="348" t="s">
        <v>316</v>
      </c>
      <c r="H39" s="348" t="s">
        <v>317</v>
      </c>
      <c r="I39" s="349">
        <v>44804</v>
      </c>
      <c r="J39" s="315">
        <v>44830</v>
      </c>
      <c r="K39" s="315"/>
      <c r="L39" s="366"/>
      <c r="M39" s="358">
        <f t="shared" ref="M39:M48" si="7">IF(C39*1&lt;1000,(CONCATENATE("17000",C39))*1,C39*1)</f>
        <v>17000919</v>
      </c>
      <c r="N39" s="355" t="s">
        <v>330</v>
      </c>
      <c r="O39" s="355" t="str">
        <f t="shared" ref="O39:O41" si="8">IF(A39="","",CONCATENATE(A39," - ",N39," - ",M39))</f>
        <v>E175-E1 - SkyWest - 17000919</v>
      </c>
    </row>
    <row r="40" spans="1:15" x14ac:dyDescent="0.25">
      <c r="A40" s="357" t="s">
        <v>295</v>
      </c>
      <c r="B40" s="346" t="s">
        <v>314</v>
      </c>
      <c r="C40" s="314">
        <v>920</v>
      </c>
      <c r="D40" s="314" t="s">
        <v>387</v>
      </c>
      <c r="E40" s="348" t="s">
        <v>378</v>
      </c>
      <c r="F40" s="367"/>
      <c r="G40" s="348" t="s">
        <v>316</v>
      </c>
      <c r="H40" s="348" t="s">
        <v>317</v>
      </c>
      <c r="I40" s="349">
        <v>44804</v>
      </c>
      <c r="J40" s="315">
        <v>44830</v>
      </c>
      <c r="K40" s="315"/>
      <c r="L40" s="366"/>
      <c r="M40" s="358">
        <f t="shared" si="7"/>
        <v>17000920</v>
      </c>
      <c r="N40" s="355" t="s">
        <v>330</v>
      </c>
      <c r="O40" s="355" t="str">
        <f t="shared" si="8"/>
        <v>E175-E1 - SkyWest - 17000920</v>
      </c>
    </row>
    <row r="41" spans="1:15" x14ac:dyDescent="0.25">
      <c r="A41" s="357" t="s">
        <v>233</v>
      </c>
      <c r="B41" s="346" t="s">
        <v>344</v>
      </c>
      <c r="C41" s="314">
        <v>19020076</v>
      </c>
      <c r="D41" s="314" t="s">
        <v>388</v>
      </c>
      <c r="E41" s="348" t="s">
        <v>346</v>
      </c>
      <c r="F41" s="367"/>
      <c r="G41" s="348" t="s">
        <v>347</v>
      </c>
      <c r="H41" s="348" t="s">
        <v>348</v>
      </c>
      <c r="I41" s="349">
        <v>44834</v>
      </c>
      <c r="J41" s="315">
        <v>44834</v>
      </c>
      <c r="K41" s="315"/>
      <c r="L41" s="366"/>
      <c r="M41" s="358">
        <f t="shared" si="7"/>
        <v>19020076</v>
      </c>
      <c r="N41" s="355" t="s">
        <v>349</v>
      </c>
      <c r="O41" s="355" t="str">
        <f t="shared" si="8"/>
        <v>E195-E2 - KLM ACL - 19020076</v>
      </c>
    </row>
    <row r="42" spans="1:15" x14ac:dyDescent="0.25">
      <c r="A42" s="357" t="s">
        <v>295</v>
      </c>
      <c r="B42" s="346" t="s">
        <v>314</v>
      </c>
      <c r="C42" s="314">
        <v>921</v>
      </c>
      <c r="D42" s="314" t="s">
        <v>389</v>
      </c>
      <c r="E42" s="348" t="s">
        <v>378</v>
      </c>
      <c r="F42" s="367"/>
      <c r="G42" s="348" t="s">
        <v>316</v>
      </c>
      <c r="H42" s="348" t="s">
        <v>317</v>
      </c>
      <c r="I42" s="349">
        <v>44834</v>
      </c>
      <c r="J42" s="315"/>
      <c r="K42" s="315"/>
      <c r="L42" s="366"/>
      <c r="M42" s="358">
        <f t="shared" si="7"/>
        <v>17000921</v>
      </c>
      <c r="N42" s="355" t="s">
        <v>330</v>
      </c>
      <c r="O42" s="355" t="str">
        <f t="shared" ref="O42:O44" si="9">IF(A42="","",CONCATENATE(A42," - ",N42," - ",M42))</f>
        <v>E175-E1 - SkyWest - 17000921</v>
      </c>
    </row>
    <row r="43" spans="1:15" x14ac:dyDescent="0.25">
      <c r="A43" s="357" t="s">
        <v>295</v>
      </c>
      <c r="B43" s="346" t="s">
        <v>314</v>
      </c>
      <c r="C43" s="314">
        <v>922</v>
      </c>
      <c r="D43" s="314" t="s">
        <v>390</v>
      </c>
      <c r="E43" s="348" t="s">
        <v>378</v>
      </c>
      <c r="F43" s="367"/>
      <c r="G43" s="348" t="s">
        <v>316</v>
      </c>
      <c r="H43" s="348" t="s">
        <v>317</v>
      </c>
      <c r="I43" s="349">
        <v>44834</v>
      </c>
      <c r="J43" s="315">
        <v>44831</v>
      </c>
      <c r="K43" s="315"/>
      <c r="L43" s="366"/>
      <c r="M43" s="358">
        <f t="shared" si="7"/>
        <v>17000922</v>
      </c>
      <c r="N43" s="355" t="s">
        <v>330</v>
      </c>
      <c r="O43" s="355" t="str">
        <f t="shared" si="9"/>
        <v>E175-E1 - SkyWest - 17000922</v>
      </c>
    </row>
    <row r="44" spans="1:15" ht="13.8" thickBot="1" x14ac:dyDescent="0.3">
      <c r="A44" s="357" t="s">
        <v>233</v>
      </c>
      <c r="B44" s="346" t="s">
        <v>344</v>
      </c>
      <c r="C44" s="314">
        <v>19020077</v>
      </c>
      <c r="D44" s="314" t="s">
        <v>391</v>
      </c>
      <c r="E44" s="348" t="s">
        <v>186</v>
      </c>
      <c r="F44" s="367"/>
      <c r="G44" s="348" t="s">
        <v>347</v>
      </c>
      <c r="H44" s="348" t="s">
        <v>348</v>
      </c>
      <c r="I44" s="349">
        <v>44834</v>
      </c>
      <c r="J44" s="315"/>
      <c r="K44" s="315"/>
      <c r="L44" s="366"/>
      <c r="M44" s="358">
        <f t="shared" si="7"/>
        <v>19020077</v>
      </c>
      <c r="N44" s="355" t="s">
        <v>349</v>
      </c>
      <c r="O44" s="355" t="str">
        <f t="shared" si="9"/>
        <v>E195-E2 - KLM ACL - 19020077</v>
      </c>
    </row>
    <row r="45" spans="1:15" x14ac:dyDescent="0.25">
      <c r="A45" s="368" t="s">
        <v>295</v>
      </c>
      <c r="B45" s="369" t="s">
        <v>314</v>
      </c>
      <c r="C45" s="331">
        <v>923</v>
      </c>
      <c r="D45" s="331" t="s">
        <v>392</v>
      </c>
      <c r="E45" s="331" t="s">
        <v>378</v>
      </c>
      <c r="F45" s="381">
        <v>204</v>
      </c>
      <c r="G45" s="331" t="s">
        <v>316</v>
      </c>
      <c r="H45" s="331" t="s">
        <v>317</v>
      </c>
      <c r="I45" s="333"/>
      <c r="J45" s="334">
        <v>44868</v>
      </c>
      <c r="K45" s="334">
        <v>44866</v>
      </c>
      <c r="L45" s="382">
        <v>25953470</v>
      </c>
      <c r="M45" s="320">
        <f t="shared" si="7"/>
        <v>17000923</v>
      </c>
      <c r="N45" s="320" t="s">
        <v>330</v>
      </c>
      <c r="O45" s="320" t="str">
        <f t="shared" ref="O45:O48" si="10">IF(A45="","",CONCATENATE(A45," - ",N45," - ",M45))</f>
        <v>E175-E1 - SkyWest - 17000923</v>
      </c>
    </row>
    <row r="46" spans="1:15" x14ac:dyDescent="0.25">
      <c r="A46" s="368" t="s">
        <v>295</v>
      </c>
      <c r="B46" s="369" t="s">
        <v>314</v>
      </c>
      <c r="C46" s="320">
        <v>924</v>
      </c>
      <c r="D46" s="320" t="s">
        <v>394</v>
      </c>
      <c r="E46" s="331" t="s">
        <v>395</v>
      </c>
      <c r="F46" s="383">
        <v>7</v>
      </c>
      <c r="G46" s="331" t="s">
        <v>395</v>
      </c>
      <c r="H46" s="331"/>
      <c r="I46" s="333"/>
      <c r="J46" s="322">
        <v>44882</v>
      </c>
      <c r="K46" s="322">
        <v>44882</v>
      </c>
      <c r="L46" s="335">
        <v>24176734</v>
      </c>
      <c r="M46" s="320">
        <f t="shared" si="7"/>
        <v>17000924</v>
      </c>
      <c r="N46" s="320" t="s">
        <v>211</v>
      </c>
      <c r="O46" s="320" t="str">
        <f t="shared" si="10"/>
        <v>E175-E1 - Republic - 17000924</v>
      </c>
    </row>
    <row r="47" spans="1:15" x14ac:dyDescent="0.25">
      <c r="A47" s="368" t="s">
        <v>295</v>
      </c>
      <c r="B47" s="369" t="s">
        <v>396</v>
      </c>
      <c r="C47" s="320">
        <v>929</v>
      </c>
      <c r="D47" s="320" t="s">
        <v>398</v>
      </c>
      <c r="E47" s="331" t="s">
        <v>397</v>
      </c>
      <c r="F47" s="370"/>
      <c r="G47" s="331"/>
      <c r="H47" s="331" t="s">
        <v>317</v>
      </c>
      <c r="I47" s="333">
        <v>44835</v>
      </c>
      <c r="J47" s="322">
        <v>44883</v>
      </c>
      <c r="K47" s="322"/>
      <c r="L47" s="371"/>
      <c r="M47" s="320">
        <f t="shared" si="7"/>
        <v>17000929</v>
      </c>
      <c r="N47" s="320" t="s">
        <v>397</v>
      </c>
      <c r="O47" s="320" t="str">
        <f t="shared" ref="O47" si="11">IF(A47="","",CONCATENATE(A47," - ",N47," - ",M47))</f>
        <v>E175-E1 - Horizon - 17000929</v>
      </c>
    </row>
    <row r="48" spans="1:15" x14ac:dyDescent="0.25">
      <c r="A48" s="368" t="s">
        <v>233</v>
      </c>
      <c r="B48" s="369" t="s">
        <v>400</v>
      </c>
      <c r="C48" s="320">
        <v>19020079</v>
      </c>
      <c r="D48" s="320" t="s">
        <v>401</v>
      </c>
      <c r="E48" s="331" t="s">
        <v>399</v>
      </c>
      <c r="F48" s="370"/>
      <c r="G48" s="331" t="s">
        <v>402</v>
      </c>
      <c r="H48" s="331"/>
      <c r="I48" s="333">
        <v>44834</v>
      </c>
      <c r="J48" s="322">
        <v>44888</v>
      </c>
      <c r="K48" s="322">
        <v>44888</v>
      </c>
      <c r="L48" s="371">
        <v>32059933</v>
      </c>
      <c r="M48" s="320">
        <f t="shared" si="7"/>
        <v>19020079</v>
      </c>
      <c r="N48" s="320" t="s">
        <v>403</v>
      </c>
      <c r="O48" s="320" t="str">
        <f t="shared" si="10"/>
        <v>E195-E2 - Aercap/Azul - 19020079</v>
      </c>
    </row>
    <row r="49" spans="1:20" x14ac:dyDescent="0.25">
      <c r="A49" s="357" t="s">
        <v>233</v>
      </c>
      <c r="B49" s="346" t="s">
        <v>344</v>
      </c>
      <c r="C49" s="314">
        <v>19020084</v>
      </c>
      <c r="D49" s="314" t="s">
        <v>414</v>
      </c>
      <c r="E49" s="348" t="s">
        <v>346</v>
      </c>
      <c r="F49" s="367"/>
      <c r="G49" s="348" t="s">
        <v>347</v>
      </c>
      <c r="H49" s="348" t="s">
        <v>348</v>
      </c>
      <c r="I49" s="349">
        <v>44864</v>
      </c>
      <c r="J49" s="315">
        <v>44911</v>
      </c>
      <c r="K49" s="315">
        <v>44910</v>
      </c>
      <c r="L49" s="366">
        <v>35123941</v>
      </c>
      <c r="M49" s="358">
        <f t="shared" ref="M49:M58" si="12">IF(C49*1&lt;1000,(CONCATENATE("17000",C49))*1,C49*1)</f>
        <v>19020084</v>
      </c>
      <c r="N49" s="355" t="s">
        <v>435</v>
      </c>
      <c r="O49" s="355" t="str">
        <f t="shared" ref="O49:O59" si="13">IF(A49="","",CONCATENATE(A49," - ",N49," - ",M49))</f>
        <v>E195-E2 - Aircastle/KLM - 19020084</v>
      </c>
    </row>
    <row r="50" spans="1:20" x14ac:dyDescent="0.25">
      <c r="A50" s="357" t="s">
        <v>233</v>
      </c>
      <c r="B50" s="346" t="s">
        <v>344</v>
      </c>
      <c r="C50" s="314">
        <v>19020088</v>
      </c>
      <c r="D50" s="314" t="s">
        <v>413</v>
      </c>
      <c r="E50" s="348" t="s">
        <v>399</v>
      </c>
      <c r="F50" s="367"/>
      <c r="G50" s="348" t="s">
        <v>347</v>
      </c>
      <c r="H50" s="348" t="s">
        <v>348</v>
      </c>
      <c r="I50" s="349">
        <v>44834</v>
      </c>
      <c r="J50" s="315">
        <v>44844</v>
      </c>
      <c r="K50" s="315">
        <v>44844</v>
      </c>
      <c r="L50" s="366">
        <v>36997325</v>
      </c>
      <c r="M50" s="358">
        <f t="shared" si="12"/>
        <v>19020088</v>
      </c>
      <c r="N50" s="355" t="s">
        <v>436</v>
      </c>
      <c r="O50" s="355" t="str">
        <f t="shared" si="13"/>
        <v>E195-E2 - Aircastle/Azul - 19020088</v>
      </c>
    </row>
    <row r="51" spans="1:20" x14ac:dyDescent="0.25">
      <c r="A51" s="357" t="s">
        <v>233</v>
      </c>
      <c r="B51" s="346" t="s">
        <v>408</v>
      </c>
      <c r="C51" s="314">
        <v>19020069</v>
      </c>
      <c r="D51" s="314" t="s">
        <v>412</v>
      </c>
      <c r="E51" s="348" t="s">
        <v>406</v>
      </c>
      <c r="F51" s="367"/>
      <c r="G51" s="348" t="s">
        <v>405</v>
      </c>
      <c r="H51" s="348"/>
      <c r="I51" s="349">
        <v>44926</v>
      </c>
      <c r="J51" s="315">
        <v>44916</v>
      </c>
      <c r="K51" s="315">
        <v>44916</v>
      </c>
      <c r="L51" s="366">
        <v>30091206</v>
      </c>
      <c r="M51" s="358">
        <f t="shared" si="12"/>
        <v>19020069</v>
      </c>
      <c r="N51" s="355" t="s">
        <v>278</v>
      </c>
      <c r="O51" s="355" t="str">
        <f t="shared" si="13"/>
        <v>E195-E2 - Porter - 19020069</v>
      </c>
    </row>
    <row r="52" spans="1:20" x14ac:dyDescent="0.25">
      <c r="A52" s="357" t="s">
        <v>233</v>
      </c>
      <c r="B52" s="346" t="s">
        <v>408</v>
      </c>
      <c r="C52" s="314">
        <v>19020070</v>
      </c>
      <c r="D52" s="314" t="s">
        <v>411</v>
      </c>
      <c r="E52" s="348" t="s">
        <v>406</v>
      </c>
      <c r="F52" s="367"/>
      <c r="G52" s="348" t="s">
        <v>405</v>
      </c>
      <c r="H52" s="348"/>
      <c r="I52" s="349">
        <v>44926</v>
      </c>
      <c r="J52" s="315">
        <v>44916</v>
      </c>
      <c r="K52" s="315">
        <v>44916</v>
      </c>
      <c r="L52" s="366">
        <v>30091206</v>
      </c>
      <c r="M52" s="358">
        <f t="shared" si="12"/>
        <v>19020070</v>
      </c>
      <c r="N52" s="355" t="s">
        <v>278</v>
      </c>
      <c r="O52" s="355" t="str">
        <f t="shared" si="13"/>
        <v>E195-E2 - Porter - 19020070</v>
      </c>
    </row>
    <row r="53" spans="1:20" x14ac:dyDescent="0.25">
      <c r="A53" s="357" t="s">
        <v>233</v>
      </c>
      <c r="B53" s="346" t="s">
        <v>408</v>
      </c>
      <c r="C53" s="314">
        <v>19020071</v>
      </c>
      <c r="D53" s="314" t="s">
        <v>410</v>
      </c>
      <c r="E53" s="348" t="s">
        <v>406</v>
      </c>
      <c r="F53" s="367"/>
      <c r="G53" s="348" t="s">
        <v>405</v>
      </c>
      <c r="H53" s="348"/>
      <c r="I53" s="349">
        <v>44926</v>
      </c>
      <c r="J53" s="315">
        <v>44917</v>
      </c>
      <c r="K53" s="315">
        <v>44917</v>
      </c>
      <c r="L53" s="366">
        <v>30144623</v>
      </c>
      <c r="M53" s="358">
        <f t="shared" si="12"/>
        <v>19020071</v>
      </c>
      <c r="N53" s="355" t="s">
        <v>278</v>
      </c>
      <c r="O53" s="355" t="str">
        <f t="shared" si="13"/>
        <v>E195-E2 - Porter - 19020071</v>
      </c>
    </row>
    <row r="54" spans="1:20" x14ac:dyDescent="0.25">
      <c r="A54" s="357" t="s">
        <v>233</v>
      </c>
      <c r="B54" s="346" t="s">
        <v>408</v>
      </c>
      <c r="C54" s="314">
        <v>19020072</v>
      </c>
      <c r="D54" s="314" t="s">
        <v>409</v>
      </c>
      <c r="E54" s="348" t="s">
        <v>406</v>
      </c>
      <c r="F54" s="367"/>
      <c r="G54" s="348" t="s">
        <v>405</v>
      </c>
      <c r="H54" s="348"/>
      <c r="I54" s="349">
        <v>44926</v>
      </c>
      <c r="J54" s="315">
        <v>44917</v>
      </c>
      <c r="K54" s="315">
        <v>44917</v>
      </c>
      <c r="L54" s="366">
        <v>30144623</v>
      </c>
      <c r="M54" s="358">
        <f t="shared" si="12"/>
        <v>19020072</v>
      </c>
      <c r="N54" s="355" t="s">
        <v>278</v>
      </c>
      <c r="O54" s="355" t="str">
        <f t="shared" si="13"/>
        <v>E195-E2 - Porter - 19020072</v>
      </c>
    </row>
    <row r="55" spans="1:20" x14ac:dyDescent="0.25">
      <c r="A55" s="357" t="s">
        <v>233</v>
      </c>
      <c r="B55" s="346" t="s">
        <v>408</v>
      </c>
      <c r="C55" s="314">
        <v>19020074</v>
      </c>
      <c r="D55" s="314" t="s">
        <v>407</v>
      </c>
      <c r="E55" s="348" t="s">
        <v>406</v>
      </c>
      <c r="F55" s="367"/>
      <c r="G55" s="348" t="s">
        <v>405</v>
      </c>
      <c r="H55" s="348"/>
      <c r="I55" s="349">
        <v>44926</v>
      </c>
      <c r="J55" s="315">
        <v>44918</v>
      </c>
      <c r="K55" s="315">
        <v>44918</v>
      </c>
      <c r="L55" s="366">
        <v>30198039</v>
      </c>
      <c r="M55" s="358">
        <f t="shared" si="12"/>
        <v>19020074</v>
      </c>
      <c r="N55" s="355" t="s">
        <v>278</v>
      </c>
      <c r="O55" s="355" t="str">
        <f t="shared" si="13"/>
        <v>E195-E2 - Porter - 19020074</v>
      </c>
    </row>
    <row r="56" spans="1:20" x14ac:dyDescent="0.25">
      <c r="A56" s="357" t="s">
        <v>233</v>
      </c>
      <c r="B56" s="346" t="s">
        <v>400</v>
      </c>
      <c r="C56" s="314">
        <v>19020081</v>
      </c>
      <c r="D56" s="314" t="s">
        <v>401</v>
      </c>
      <c r="E56" s="348" t="s">
        <v>399</v>
      </c>
      <c r="F56" s="367"/>
      <c r="G56" s="348" t="s">
        <v>402</v>
      </c>
      <c r="H56" s="348"/>
      <c r="I56" s="349">
        <v>44834</v>
      </c>
      <c r="J56" s="315">
        <v>44897</v>
      </c>
      <c r="K56" s="315">
        <v>44897</v>
      </c>
      <c r="L56" s="366">
        <v>32006766</v>
      </c>
      <c r="M56" s="358">
        <f t="shared" si="12"/>
        <v>19020081</v>
      </c>
      <c r="N56" s="355" t="s">
        <v>403</v>
      </c>
      <c r="O56" s="355" t="str">
        <f t="shared" si="13"/>
        <v>E195-E2 - Aercap/Azul - 19020081</v>
      </c>
    </row>
    <row r="57" spans="1:20" x14ac:dyDescent="0.25">
      <c r="A57" s="357" t="s">
        <v>233</v>
      </c>
      <c r="B57" s="346" t="s">
        <v>400</v>
      </c>
      <c r="C57" s="314">
        <v>19020083</v>
      </c>
      <c r="D57" s="314" t="s">
        <v>404</v>
      </c>
      <c r="E57" s="348" t="s">
        <v>399</v>
      </c>
      <c r="F57" s="367"/>
      <c r="G57" s="348" t="s">
        <v>402</v>
      </c>
      <c r="H57" s="348"/>
      <c r="I57" s="349">
        <v>44865</v>
      </c>
      <c r="J57" s="315">
        <v>44909</v>
      </c>
      <c r="K57" s="315">
        <v>44907</v>
      </c>
      <c r="L57" s="366">
        <v>32340740</v>
      </c>
      <c r="M57" s="358">
        <f t="shared" si="12"/>
        <v>19020083</v>
      </c>
      <c r="N57" s="355" t="s">
        <v>403</v>
      </c>
      <c r="O57" s="355" t="str">
        <f t="shared" si="13"/>
        <v>E195-E2 - Aercap/Azul - 19020083</v>
      </c>
    </row>
    <row r="58" spans="1:20" s="399" customFormat="1" x14ac:dyDescent="0.25">
      <c r="A58" s="390" t="s">
        <v>233</v>
      </c>
      <c r="B58" s="391" t="s">
        <v>400</v>
      </c>
      <c r="C58" s="392"/>
      <c r="D58" s="392"/>
      <c r="E58" s="393" t="s">
        <v>399</v>
      </c>
      <c r="F58" s="394"/>
      <c r="G58" s="393" t="s">
        <v>402</v>
      </c>
      <c r="H58" s="393"/>
      <c r="I58" s="395"/>
      <c r="J58" s="396">
        <v>44929</v>
      </c>
      <c r="K58" s="396">
        <v>44907</v>
      </c>
      <c r="L58" s="397">
        <v>32340740</v>
      </c>
      <c r="M58" s="398">
        <f t="shared" si="12"/>
        <v>17000</v>
      </c>
      <c r="N58" s="392" t="s">
        <v>403</v>
      </c>
      <c r="O58" s="392" t="str">
        <f t="shared" si="13"/>
        <v>E195-E2 - Aercap/Azul - 17000</v>
      </c>
      <c r="Q58"/>
      <c r="R58" s="20"/>
      <c r="S58"/>
      <c r="T58"/>
    </row>
    <row r="59" spans="1:20" x14ac:dyDescent="0.25">
      <c r="A59" s="357" t="s">
        <v>296</v>
      </c>
      <c r="B59" s="346" t="s">
        <v>415</v>
      </c>
      <c r="C59" s="314">
        <v>19000774</v>
      </c>
      <c r="D59" s="348" t="s">
        <v>416</v>
      </c>
      <c r="E59" s="367" t="s">
        <v>417</v>
      </c>
      <c r="F59" s="367"/>
      <c r="G59" s="348" t="s">
        <v>418</v>
      </c>
      <c r="H59" s="348"/>
      <c r="I59" s="349"/>
      <c r="J59" s="315">
        <v>44922</v>
      </c>
      <c r="K59" s="315"/>
      <c r="L59" s="366"/>
      <c r="M59" s="358">
        <f t="shared" ref="M59:M61" si="14">IF(C59*1&lt;1000,(CONCATENATE("17000",C59))*1,C59*1)</f>
        <v>19000774</v>
      </c>
      <c r="N59" s="355" t="s">
        <v>421</v>
      </c>
      <c r="O59" s="355" t="str">
        <f t="shared" si="13"/>
        <v>E190-E1 - CIAF/Air Cairo - 19000774</v>
      </c>
      <c r="S59" s="399"/>
      <c r="T59" s="399"/>
    </row>
    <row r="60" spans="1:20" x14ac:dyDescent="0.25">
      <c r="A60" s="357" t="s">
        <v>296</v>
      </c>
      <c r="B60" s="346" t="s">
        <v>415</v>
      </c>
      <c r="C60" s="314">
        <v>19000775</v>
      </c>
      <c r="D60" s="348" t="s">
        <v>419</v>
      </c>
      <c r="E60" s="367" t="s">
        <v>417</v>
      </c>
      <c r="F60" s="367"/>
      <c r="G60" s="348" t="s">
        <v>418</v>
      </c>
      <c r="H60" s="348"/>
      <c r="I60" s="349"/>
      <c r="J60" s="315">
        <v>44922</v>
      </c>
      <c r="K60" s="315"/>
      <c r="L60" s="366"/>
      <c r="M60" s="358">
        <f t="shared" si="14"/>
        <v>19000775</v>
      </c>
      <c r="N60" s="355" t="s">
        <v>421</v>
      </c>
      <c r="O60" s="355" t="str">
        <f t="shared" ref="O60:O61" si="15">IF(A60="","",CONCATENATE(A60," - ",N60," - ",M60))</f>
        <v>E190-E1 - CIAF/Air Cairo - 19000775</v>
      </c>
      <c r="R60" s="400"/>
    </row>
    <row r="61" spans="1:20" x14ac:dyDescent="0.25">
      <c r="A61" s="357" t="s">
        <v>296</v>
      </c>
      <c r="B61" s="346" t="s">
        <v>415</v>
      </c>
      <c r="C61" s="314">
        <v>19000774</v>
      </c>
      <c r="D61" s="348" t="s">
        <v>420</v>
      </c>
      <c r="E61" s="367" t="s">
        <v>417</v>
      </c>
      <c r="F61" s="367"/>
      <c r="G61" s="348" t="s">
        <v>418</v>
      </c>
      <c r="H61" s="348"/>
      <c r="I61" s="349"/>
      <c r="J61" s="315">
        <v>44924</v>
      </c>
      <c r="K61" s="315"/>
      <c r="L61" s="366"/>
      <c r="M61" s="358">
        <f t="shared" si="14"/>
        <v>19000774</v>
      </c>
      <c r="N61" s="355" t="s">
        <v>421</v>
      </c>
      <c r="O61" s="355" t="str">
        <f t="shared" si="15"/>
        <v>E190-E1 - CIAF/Air Cairo - 19000774</v>
      </c>
    </row>
    <row r="62" spans="1:20" x14ac:dyDescent="0.25">
      <c r="A62" s="357" t="s">
        <v>295</v>
      </c>
      <c r="B62" s="346" t="s">
        <v>393</v>
      </c>
      <c r="C62" s="314">
        <v>926</v>
      </c>
      <c r="D62" s="348" t="s">
        <v>422</v>
      </c>
      <c r="E62" s="348" t="s">
        <v>395</v>
      </c>
      <c r="F62" s="356">
        <v>8</v>
      </c>
      <c r="G62" s="348" t="s">
        <v>395</v>
      </c>
      <c r="H62" s="348"/>
      <c r="I62" s="349">
        <v>44834</v>
      </c>
      <c r="J62" s="315">
        <v>44882</v>
      </c>
      <c r="K62" s="315">
        <v>44882</v>
      </c>
      <c r="L62" s="387">
        <v>24176734</v>
      </c>
      <c r="M62" s="358">
        <f t="shared" ref="M62:M71" si="16">IF(C62*1&lt;1000,(CONCATENATE("17000",C62))*1,C62*1)</f>
        <v>17000926</v>
      </c>
      <c r="N62" s="355" t="s">
        <v>211</v>
      </c>
      <c r="O62" s="355" t="str">
        <f t="shared" ref="O62:O71" si="17">IF(A62="","",CONCATENATE(A62," - ",N62," - ",M62))</f>
        <v>E175-E1 - Republic - 17000926</v>
      </c>
    </row>
    <row r="63" spans="1:20" x14ac:dyDescent="0.25">
      <c r="A63" s="357" t="s">
        <v>295</v>
      </c>
      <c r="B63" s="346" t="s">
        <v>393</v>
      </c>
      <c r="C63" s="314">
        <v>927</v>
      </c>
      <c r="D63" s="348" t="s">
        <v>423</v>
      </c>
      <c r="E63" s="348" t="s">
        <v>395</v>
      </c>
      <c r="F63" s="356">
        <v>9</v>
      </c>
      <c r="G63" s="348" t="s">
        <v>395</v>
      </c>
      <c r="H63" s="348"/>
      <c r="I63" s="349">
        <v>44834</v>
      </c>
      <c r="J63" s="315">
        <v>44882</v>
      </c>
      <c r="K63" s="315">
        <v>44882</v>
      </c>
      <c r="L63" s="387">
        <v>24176734</v>
      </c>
      <c r="M63" s="358">
        <f t="shared" si="16"/>
        <v>17000927</v>
      </c>
      <c r="N63" s="355" t="s">
        <v>211</v>
      </c>
      <c r="O63" s="355" t="str">
        <f t="shared" si="17"/>
        <v>E175-E1 - Republic - 17000927</v>
      </c>
    </row>
    <row r="64" spans="1:20" x14ac:dyDescent="0.25">
      <c r="A64" s="357" t="s">
        <v>295</v>
      </c>
      <c r="B64" s="346" t="s">
        <v>393</v>
      </c>
      <c r="C64" s="314">
        <v>928</v>
      </c>
      <c r="D64" s="348" t="s">
        <v>424</v>
      </c>
      <c r="E64" s="348" t="s">
        <v>395</v>
      </c>
      <c r="F64" s="356">
        <v>10</v>
      </c>
      <c r="G64" s="348" t="s">
        <v>395</v>
      </c>
      <c r="H64" s="348"/>
      <c r="I64" s="349">
        <v>44895</v>
      </c>
      <c r="J64" s="315">
        <v>44882</v>
      </c>
      <c r="K64" s="315">
        <v>44882</v>
      </c>
      <c r="L64" s="387">
        <v>24330652</v>
      </c>
      <c r="M64" s="358">
        <f t="shared" si="16"/>
        <v>17000928</v>
      </c>
      <c r="N64" s="355" t="s">
        <v>211</v>
      </c>
      <c r="O64" s="355" t="str">
        <f t="shared" si="17"/>
        <v>E175-E1 - Republic - 17000928</v>
      </c>
    </row>
    <row r="65" spans="1:15" x14ac:dyDescent="0.25">
      <c r="A65" s="357" t="s">
        <v>295</v>
      </c>
      <c r="B65" s="346" t="s">
        <v>425</v>
      </c>
      <c r="C65" s="314">
        <v>931</v>
      </c>
      <c r="D65" s="348" t="s">
        <v>426</v>
      </c>
      <c r="E65" s="348" t="s">
        <v>427</v>
      </c>
      <c r="F65" s="348">
        <v>99</v>
      </c>
      <c r="G65" s="348" t="s">
        <v>428</v>
      </c>
      <c r="H65" s="348"/>
      <c r="I65" s="349">
        <v>44895</v>
      </c>
      <c r="J65" s="315">
        <v>44924</v>
      </c>
      <c r="K65" s="315">
        <v>44924</v>
      </c>
      <c r="L65" s="387">
        <v>28736108</v>
      </c>
      <c r="M65" s="358">
        <f t="shared" si="16"/>
        <v>17000931</v>
      </c>
      <c r="N65" s="355" t="s">
        <v>237</v>
      </c>
      <c r="O65" s="355" t="str">
        <f t="shared" si="17"/>
        <v>E175-E1 - American Airlines - 17000931</v>
      </c>
    </row>
    <row r="66" spans="1:15" x14ac:dyDescent="0.25">
      <c r="A66" s="357" t="s">
        <v>295</v>
      </c>
      <c r="B66" s="346" t="s">
        <v>425</v>
      </c>
      <c r="C66" s="314">
        <v>932</v>
      </c>
      <c r="D66" s="348" t="s">
        <v>429</v>
      </c>
      <c r="E66" s="348" t="s">
        <v>427</v>
      </c>
      <c r="F66" s="348">
        <v>100</v>
      </c>
      <c r="G66" s="348" t="s">
        <v>428</v>
      </c>
      <c r="H66" s="348"/>
      <c r="I66" s="388">
        <v>44896</v>
      </c>
      <c r="J66" s="315">
        <v>44924</v>
      </c>
      <c r="K66" s="315">
        <v>44924</v>
      </c>
      <c r="L66" s="387">
        <v>28736108</v>
      </c>
      <c r="M66" s="358">
        <f t="shared" si="16"/>
        <v>17000932</v>
      </c>
      <c r="N66" s="355" t="s">
        <v>237</v>
      </c>
      <c r="O66" s="355" t="str">
        <f t="shared" si="17"/>
        <v>E175-E1 - American Airlines - 17000932</v>
      </c>
    </row>
    <row r="67" spans="1:15" x14ac:dyDescent="0.25">
      <c r="A67" s="357" t="s">
        <v>295</v>
      </c>
      <c r="B67" s="346" t="s">
        <v>425</v>
      </c>
      <c r="C67" s="314">
        <v>934</v>
      </c>
      <c r="D67" s="348" t="s">
        <v>430</v>
      </c>
      <c r="E67" s="348" t="s">
        <v>427</v>
      </c>
      <c r="F67" s="389">
        <v>101</v>
      </c>
      <c r="G67" s="348" t="s">
        <v>428</v>
      </c>
      <c r="H67" s="348"/>
      <c r="I67" s="388">
        <v>44896</v>
      </c>
      <c r="J67" s="315">
        <v>44924</v>
      </c>
      <c r="K67" s="315">
        <v>44924</v>
      </c>
      <c r="L67" s="387">
        <v>28736108</v>
      </c>
      <c r="M67" s="358">
        <f t="shared" si="16"/>
        <v>17000934</v>
      </c>
      <c r="N67" s="355" t="s">
        <v>237</v>
      </c>
      <c r="O67" s="355" t="str">
        <f t="shared" si="17"/>
        <v>E175-E1 - American Airlines - 17000934</v>
      </c>
    </row>
    <row r="68" spans="1:15" x14ac:dyDescent="0.25">
      <c r="A68" s="357" t="s">
        <v>295</v>
      </c>
      <c r="B68" s="346" t="s">
        <v>314</v>
      </c>
      <c r="C68" s="314">
        <v>925</v>
      </c>
      <c r="D68" s="348" t="s">
        <v>431</v>
      </c>
      <c r="E68" s="348" t="s">
        <v>378</v>
      </c>
      <c r="F68" s="348"/>
      <c r="G68" s="348" t="s">
        <v>378</v>
      </c>
      <c r="H68" s="348"/>
      <c r="I68" s="349">
        <v>44895</v>
      </c>
      <c r="J68" s="315">
        <v>44922</v>
      </c>
      <c r="K68" s="315"/>
      <c r="L68" s="387"/>
      <c r="M68" s="358">
        <f t="shared" si="16"/>
        <v>17000925</v>
      </c>
      <c r="N68" s="355" t="s">
        <v>434</v>
      </c>
      <c r="O68" s="355" t="str">
        <f t="shared" si="17"/>
        <v>E175-E1 - Skywest/DL - 17000925</v>
      </c>
    </row>
    <row r="69" spans="1:15" x14ac:dyDescent="0.25">
      <c r="A69" s="357" t="s">
        <v>295</v>
      </c>
      <c r="B69" s="346" t="s">
        <v>396</v>
      </c>
      <c r="C69" s="314">
        <v>930</v>
      </c>
      <c r="D69" s="348" t="s">
        <v>432</v>
      </c>
      <c r="E69" s="348" t="s">
        <v>397</v>
      </c>
      <c r="F69" s="348">
        <v>37</v>
      </c>
      <c r="G69" s="348" t="s">
        <v>397</v>
      </c>
      <c r="H69" s="348"/>
      <c r="I69" s="349">
        <v>44835</v>
      </c>
      <c r="J69" s="315">
        <v>44916</v>
      </c>
      <c r="K69" s="315"/>
      <c r="L69" s="387"/>
      <c r="M69" s="358">
        <f t="shared" si="16"/>
        <v>17000930</v>
      </c>
      <c r="N69" s="355" t="s">
        <v>397</v>
      </c>
      <c r="O69" s="355" t="str">
        <f t="shared" si="17"/>
        <v>E175-E1 - Horizon - 17000930</v>
      </c>
    </row>
    <row r="70" spans="1:15" x14ac:dyDescent="0.25">
      <c r="A70" s="357" t="s">
        <v>295</v>
      </c>
      <c r="B70" s="346" t="s">
        <v>396</v>
      </c>
      <c r="C70" s="314">
        <v>933</v>
      </c>
      <c r="D70" s="348" t="s">
        <v>433</v>
      </c>
      <c r="E70" s="348" t="s">
        <v>397</v>
      </c>
      <c r="F70" s="348">
        <v>38</v>
      </c>
      <c r="G70" s="348" t="s">
        <v>397</v>
      </c>
      <c r="H70" s="348"/>
      <c r="I70" s="349">
        <v>44895</v>
      </c>
      <c r="J70" s="315">
        <v>44924</v>
      </c>
      <c r="K70" s="315"/>
      <c r="L70" s="387"/>
      <c r="M70" s="358">
        <f t="shared" si="16"/>
        <v>17000933</v>
      </c>
      <c r="N70" s="355" t="s">
        <v>397</v>
      </c>
      <c r="O70" s="355" t="str">
        <f t="shared" si="17"/>
        <v>E175-E1 - Horizon - 17000933</v>
      </c>
    </row>
    <row r="71" spans="1:15" x14ac:dyDescent="0.25">
      <c r="A71" s="357" t="s">
        <v>231</v>
      </c>
      <c r="B71" s="346"/>
      <c r="C71" s="314">
        <v>19020015</v>
      </c>
      <c r="D71" s="348"/>
      <c r="E71" s="348" t="s">
        <v>439</v>
      </c>
      <c r="F71" s="348"/>
      <c r="G71" s="348" t="s">
        <v>438</v>
      </c>
      <c r="H71" s="348"/>
      <c r="I71" s="349">
        <v>44896</v>
      </c>
      <c r="J71" s="315"/>
      <c r="K71" s="315"/>
      <c r="L71" s="387"/>
      <c r="M71" s="358">
        <f t="shared" si="16"/>
        <v>19020015</v>
      </c>
      <c r="N71" s="355" t="s">
        <v>438</v>
      </c>
      <c r="O71" s="355" t="str">
        <f t="shared" si="17"/>
        <v>E190-E2 - ENL - 19020015</v>
      </c>
    </row>
    <row r="72" spans="1:15" x14ac:dyDescent="0.25">
      <c r="A72" s="357" t="s">
        <v>233</v>
      </c>
      <c r="B72" s="346" t="s">
        <v>408</v>
      </c>
      <c r="C72" s="314"/>
      <c r="D72" s="314"/>
      <c r="E72" s="348" t="s">
        <v>406</v>
      </c>
      <c r="F72" s="367"/>
      <c r="G72" s="348" t="s">
        <v>405</v>
      </c>
      <c r="H72" s="348"/>
      <c r="I72" s="349"/>
      <c r="J72" s="315"/>
      <c r="K72" s="315"/>
      <c r="L72" s="366"/>
      <c r="M72" s="358"/>
      <c r="N72" s="355" t="s">
        <v>278</v>
      </c>
      <c r="O72" s="355" t="str">
        <f>IF(A72="","",CONCATENATE(A72," - ",N72," - ",M72))</f>
        <v xml:space="preserve">E195-E2 - Porter - </v>
      </c>
    </row>
    <row r="73" spans="1:15" x14ac:dyDescent="0.25">
      <c r="A73" s="357" t="s">
        <v>233</v>
      </c>
      <c r="B73" s="346" t="s">
        <v>408</v>
      </c>
      <c r="C73" s="314"/>
      <c r="D73" s="314"/>
      <c r="E73" s="348" t="s">
        <v>406</v>
      </c>
      <c r="F73" s="367"/>
      <c r="G73" s="348" t="s">
        <v>405</v>
      </c>
      <c r="H73" s="348"/>
      <c r="I73" s="349"/>
      <c r="J73" s="315"/>
      <c r="K73" s="315"/>
      <c r="L73" s="366"/>
      <c r="M73" s="358"/>
      <c r="N73" s="355" t="s">
        <v>278</v>
      </c>
      <c r="O73" s="355" t="str">
        <f>IF(A73="","",CONCATENATE(A73," - ",N73," - ",M73))</f>
        <v xml:space="preserve">E195-E2 - Porter - </v>
      </c>
    </row>
    <row r="78" spans="1:15" x14ac:dyDescent="0.25">
      <c r="E78" s="461"/>
    </row>
  </sheetData>
  <sortState xmlns:xlrd2="http://schemas.microsoft.com/office/spreadsheetml/2017/richdata2" ref="Q3:R14">
    <sortCondition ref="Q3:Q14"/>
    <sortCondition descending="1" ref="R3:R14"/>
  </sortState>
  <phoneticPr fontId="40"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17F6-48D8-4711-9233-46F47406CA3A}">
  <sheetPr codeName="Sheet6" filterMode="1"/>
  <dimension ref="A1:T1312"/>
  <sheetViews>
    <sheetView topLeftCell="N1" workbookViewId="0">
      <selection activeCell="R23" sqref="R23"/>
    </sheetView>
  </sheetViews>
  <sheetFormatPr defaultColWidth="8.6640625" defaultRowHeight="14.4" x14ac:dyDescent="0.3"/>
  <cols>
    <col min="1" max="1" width="9.44140625" style="452" customWidth="1"/>
    <col min="2" max="2" width="14.33203125" style="452" customWidth="1"/>
    <col min="3" max="3" width="13.88671875" style="452" customWidth="1"/>
    <col min="4" max="4" width="13.5546875" style="452" customWidth="1"/>
    <col min="5" max="5" width="12.33203125" style="452" customWidth="1"/>
    <col min="6" max="6" width="11.109375" style="452" customWidth="1"/>
    <col min="7" max="7" width="9.109375" style="452" customWidth="1"/>
    <col min="8" max="8" width="45.88671875" style="452" customWidth="1"/>
    <col min="9" max="10" width="44.88671875" style="452" customWidth="1"/>
    <col min="11" max="11" width="12.33203125" style="452" customWidth="1"/>
    <col min="12" max="12" width="13.33203125" style="452" customWidth="1"/>
    <col min="13" max="13" width="25.5546875" style="452" customWidth="1"/>
    <col min="14" max="14" width="23.88671875" style="452" customWidth="1"/>
    <col min="15" max="15" width="47.5546875" style="452" customWidth="1"/>
    <col min="16" max="17" width="8.6640625" style="452"/>
    <col min="18" max="18" width="122.109375" style="452" bestFit="1" customWidth="1"/>
    <col min="19" max="16384" width="8.6640625" style="452"/>
  </cols>
  <sheetData>
    <row r="1" spans="1:20" x14ac:dyDescent="0.3">
      <c r="A1" s="451" t="s">
        <v>450</v>
      </c>
      <c r="B1" s="451" t="s">
        <v>451</v>
      </c>
      <c r="C1" s="451" t="s">
        <v>452</v>
      </c>
      <c r="D1" s="451" t="s">
        <v>453</v>
      </c>
      <c r="E1" s="451" t="s">
        <v>454</v>
      </c>
      <c r="F1" s="451" t="s">
        <v>455</v>
      </c>
      <c r="G1" s="451" t="s">
        <v>456</v>
      </c>
      <c r="H1" s="451" t="s">
        <v>457</v>
      </c>
      <c r="I1" s="451" t="s">
        <v>458</v>
      </c>
      <c r="J1" s="451" t="s">
        <v>459</v>
      </c>
      <c r="K1" s="451" t="s">
        <v>460</v>
      </c>
      <c r="L1" s="451" t="s">
        <v>461</v>
      </c>
      <c r="M1" s="451" t="s">
        <v>3008</v>
      </c>
      <c r="N1" s="451" t="s">
        <v>3009</v>
      </c>
      <c r="O1" s="451" t="s">
        <v>3010</v>
      </c>
    </row>
    <row r="2" spans="1:20" x14ac:dyDescent="0.3">
      <c r="A2" s="452" t="s">
        <v>462</v>
      </c>
      <c r="B2" s="453" t="s">
        <v>463</v>
      </c>
      <c r="C2" s="452" t="s">
        <v>464</v>
      </c>
      <c r="D2" s="452" t="s">
        <v>462</v>
      </c>
      <c r="E2" s="452">
        <v>2130</v>
      </c>
      <c r="F2" s="452" t="s">
        <v>465</v>
      </c>
      <c r="G2" s="454"/>
      <c r="H2" s="452" t="s">
        <v>464</v>
      </c>
      <c r="I2" s="452" t="s">
        <v>464</v>
      </c>
      <c r="J2" s="452" t="s">
        <v>464</v>
      </c>
      <c r="K2" s="452" t="s">
        <v>466</v>
      </c>
      <c r="L2" s="452" t="s">
        <v>467</v>
      </c>
    </row>
    <row r="3" spans="1:20" x14ac:dyDescent="0.3">
      <c r="A3" s="452" t="s">
        <v>462</v>
      </c>
      <c r="B3" s="453" t="s">
        <v>469</v>
      </c>
      <c r="C3" s="452" t="s">
        <v>464</v>
      </c>
      <c r="D3" s="452" t="s">
        <v>462</v>
      </c>
      <c r="E3" s="452">
        <v>2131</v>
      </c>
      <c r="F3" s="452" t="s">
        <v>465</v>
      </c>
      <c r="G3" s="454"/>
      <c r="H3" s="452" t="s">
        <v>464</v>
      </c>
      <c r="I3" s="452" t="s">
        <v>464</v>
      </c>
      <c r="J3" s="452" t="s">
        <v>464</v>
      </c>
      <c r="K3" s="452" t="s">
        <v>466</v>
      </c>
      <c r="L3" s="452" t="s">
        <v>467</v>
      </c>
      <c r="R3" s="447" t="s">
        <v>2998</v>
      </c>
      <c r="S3"/>
      <c r="T3"/>
    </row>
    <row r="4" spans="1:20" x14ac:dyDescent="0.3">
      <c r="A4" s="452" t="s">
        <v>462</v>
      </c>
      <c r="B4" s="453" t="s">
        <v>470</v>
      </c>
      <c r="C4" s="452" t="s">
        <v>464</v>
      </c>
      <c r="D4" s="452" t="s">
        <v>462</v>
      </c>
      <c r="E4" s="452" t="s">
        <v>471</v>
      </c>
      <c r="F4" s="452" t="s">
        <v>465</v>
      </c>
      <c r="G4" s="454"/>
      <c r="H4" s="452" t="s">
        <v>472</v>
      </c>
      <c r="I4" s="452" t="s">
        <v>472</v>
      </c>
      <c r="J4" s="452" t="s">
        <v>472</v>
      </c>
      <c r="K4" s="452" t="s">
        <v>466</v>
      </c>
      <c r="L4" s="452" t="s">
        <v>467</v>
      </c>
      <c r="M4" s="452" t="s">
        <v>473</v>
      </c>
      <c r="N4" s="452" t="s">
        <v>468</v>
      </c>
      <c r="O4" s="452" t="s">
        <v>472</v>
      </c>
      <c r="R4"/>
      <c r="S4"/>
      <c r="T4"/>
    </row>
    <row r="5" spans="1:20" x14ac:dyDescent="0.3">
      <c r="A5" s="452" t="s">
        <v>462</v>
      </c>
      <c r="B5" s="453" t="s">
        <v>474</v>
      </c>
      <c r="C5" s="452" t="s">
        <v>464</v>
      </c>
      <c r="D5" s="452" t="s">
        <v>462</v>
      </c>
      <c r="E5" s="452">
        <v>2133</v>
      </c>
      <c r="F5" s="452" t="s">
        <v>465</v>
      </c>
      <c r="G5" s="454"/>
      <c r="H5" s="452" t="s">
        <v>475</v>
      </c>
      <c r="I5" s="452" t="s">
        <v>475</v>
      </c>
      <c r="J5" s="452" t="s">
        <v>475</v>
      </c>
      <c r="K5" s="452" t="s">
        <v>466</v>
      </c>
      <c r="L5" s="452" t="s">
        <v>467</v>
      </c>
      <c r="M5" s="452" t="s">
        <v>476</v>
      </c>
      <c r="N5" s="452" t="s">
        <v>468</v>
      </c>
      <c r="O5" s="452" t="s">
        <v>475</v>
      </c>
      <c r="R5" s="448" t="s">
        <v>2999</v>
      </c>
      <c r="S5"/>
      <c r="T5"/>
    </row>
    <row r="6" spans="1:20" x14ac:dyDescent="0.3">
      <c r="A6" s="452" t="s">
        <v>462</v>
      </c>
      <c r="B6" s="453" t="s">
        <v>477</v>
      </c>
      <c r="C6" s="452" t="s">
        <v>464</v>
      </c>
      <c r="D6" s="452" t="s">
        <v>462</v>
      </c>
      <c r="E6" s="452" t="s">
        <v>478</v>
      </c>
      <c r="F6" s="452" t="s">
        <v>479</v>
      </c>
      <c r="G6" s="454"/>
      <c r="H6" s="452" t="s">
        <v>480</v>
      </c>
      <c r="I6" s="452" t="s">
        <v>480</v>
      </c>
      <c r="J6" s="452" t="s">
        <v>480</v>
      </c>
      <c r="K6" s="452" t="s">
        <v>466</v>
      </c>
      <c r="L6" s="452" t="s">
        <v>467</v>
      </c>
      <c r="M6" s="452" t="s">
        <v>476</v>
      </c>
      <c r="N6" s="452" t="s">
        <v>468</v>
      </c>
      <c r="O6" s="452" t="s">
        <v>475</v>
      </c>
      <c r="R6"/>
      <c r="S6"/>
      <c r="T6"/>
    </row>
    <row r="7" spans="1:20" x14ac:dyDescent="0.3">
      <c r="A7" s="452" t="s">
        <v>462</v>
      </c>
      <c r="B7" s="453" t="s">
        <v>481</v>
      </c>
      <c r="C7" s="452" t="s">
        <v>464</v>
      </c>
      <c r="D7" s="452" t="s">
        <v>462</v>
      </c>
      <c r="E7" s="452">
        <v>2134</v>
      </c>
      <c r="F7" s="452" t="s">
        <v>465</v>
      </c>
      <c r="G7" s="454"/>
      <c r="H7" s="452" t="s">
        <v>475</v>
      </c>
      <c r="I7" s="452" t="s">
        <v>475</v>
      </c>
      <c r="J7" s="452" t="s">
        <v>475</v>
      </c>
      <c r="K7" s="452" t="s">
        <v>466</v>
      </c>
      <c r="L7" s="452" t="s">
        <v>467</v>
      </c>
      <c r="M7" s="452" t="s">
        <v>476</v>
      </c>
      <c r="N7" s="452" t="s">
        <v>468</v>
      </c>
      <c r="O7" s="452" t="s">
        <v>475</v>
      </c>
      <c r="R7" s="447" t="s">
        <v>3000</v>
      </c>
      <c r="S7"/>
      <c r="T7"/>
    </row>
    <row r="8" spans="1:20" x14ac:dyDescent="0.3">
      <c r="A8" s="452" t="s">
        <v>462</v>
      </c>
      <c r="B8" s="453" t="s">
        <v>482</v>
      </c>
      <c r="C8" s="452" t="s">
        <v>464</v>
      </c>
      <c r="D8" s="452" t="s">
        <v>462</v>
      </c>
      <c r="E8" s="452" t="s">
        <v>483</v>
      </c>
      <c r="F8" s="452" t="s">
        <v>479</v>
      </c>
      <c r="G8" s="454"/>
      <c r="H8" s="452" t="s">
        <v>484</v>
      </c>
      <c r="I8" s="452" t="s">
        <v>484</v>
      </c>
      <c r="J8" s="452" t="s">
        <v>484</v>
      </c>
      <c r="K8" s="452" t="s">
        <v>466</v>
      </c>
      <c r="L8" s="452" t="s">
        <v>467</v>
      </c>
      <c r="M8" s="452" t="s">
        <v>485</v>
      </c>
      <c r="N8" s="452" t="s">
        <v>468</v>
      </c>
      <c r="O8" s="452" t="s">
        <v>500</v>
      </c>
      <c r="R8" s="447" t="s">
        <v>3001</v>
      </c>
      <c r="S8"/>
      <c r="T8"/>
    </row>
    <row r="9" spans="1:20" x14ac:dyDescent="0.3">
      <c r="A9" s="452" t="s">
        <v>462</v>
      </c>
      <c r="B9" s="453" t="s">
        <v>486</v>
      </c>
      <c r="C9" s="452" t="s">
        <v>464</v>
      </c>
      <c r="D9" s="452" t="s">
        <v>462</v>
      </c>
      <c r="E9" s="452" t="s">
        <v>487</v>
      </c>
      <c r="F9" s="452" t="s">
        <v>479</v>
      </c>
      <c r="G9" s="454"/>
      <c r="H9" s="452" t="s">
        <v>484</v>
      </c>
      <c r="I9" s="452" t="s">
        <v>484</v>
      </c>
      <c r="J9" s="452" t="s">
        <v>484</v>
      </c>
      <c r="K9" s="452" t="s">
        <v>466</v>
      </c>
      <c r="L9" s="452" t="s">
        <v>467</v>
      </c>
      <c r="M9" s="452" t="s">
        <v>485</v>
      </c>
      <c r="N9" s="452" t="s">
        <v>468</v>
      </c>
      <c r="O9" s="452" t="s">
        <v>500</v>
      </c>
      <c r="R9" s="447" t="s">
        <v>2998</v>
      </c>
      <c r="S9"/>
      <c r="T9"/>
    </row>
    <row r="10" spans="1:20" x14ac:dyDescent="0.3">
      <c r="A10" s="452" t="s">
        <v>462</v>
      </c>
      <c r="B10" s="453" t="s">
        <v>488</v>
      </c>
      <c r="C10" s="452" t="s">
        <v>464</v>
      </c>
      <c r="D10" s="452" t="s">
        <v>462</v>
      </c>
      <c r="E10" s="452" t="s">
        <v>489</v>
      </c>
      <c r="F10" s="452" t="s">
        <v>465</v>
      </c>
      <c r="G10" s="454"/>
      <c r="H10" s="452" t="s">
        <v>490</v>
      </c>
      <c r="I10" s="452" t="s">
        <v>490</v>
      </c>
      <c r="J10" s="452" t="s">
        <v>490</v>
      </c>
      <c r="K10" s="452" t="s">
        <v>466</v>
      </c>
      <c r="L10" s="452" t="s">
        <v>467</v>
      </c>
      <c r="M10" s="452" t="s">
        <v>485</v>
      </c>
      <c r="N10" s="452" t="s">
        <v>468</v>
      </c>
      <c r="O10" s="452" t="s">
        <v>500</v>
      </c>
      <c r="R10"/>
      <c r="S10"/>
      <c r="T10"/>
    </row>
    <row r="11" spans="1:20" x14ac:dyDescent="0.3">
      <c r="A11" s="452" t="s">
        <v>462</v>
      </c>
      <c r="B11" s="453" t="s">
        <v>491</v>
      </c>
      <c r="C11" s="452" t="s">
        <v>464</v>
      </c>
      <c r="D11" s="452" t="s">
        <v>462</v>
      </c>
      <c r="E11" s="452">
        <v>2135</v>
      </c>
      <c r="F11" s="452" t="s">
        <v>465</v>
      </c>
      <c r="G11" s="454"/>
      <c r="H11" s="452" t="s">
        <v>475</v>
      </c>
      <c r="I11" s="452" t="s">
        <v>475</v>
      </c>
      <c r="J11" s="452" t="s">
        <v>475</v>
      </c>
      <c r="K11" s="452" t="s">
        <v>466</v>
      </c>
      <c r="L11" s="452" t="s">
        <v>467</v>
      </c>
      <c r="M11" s="452" t="s">
        <v>476</v>
      </c>
      <c r="N11" s="452" t="s">
        <v>468</v>
      </c>
      <c r="O11" s="452" t="s">
        <v>475</v>
      </c>
      <c r="R11" s="448" t="s">
        <v>3002</v>
      </c>
      <c r="S11"/>
      <c r="T11"/>
    </row>
    <row r="12" spans="1:20" x14ac:dyDescent="0.3">
      <c r="A12" s="452" t="s">
        <v>462</v>
      </c>
      <c r="B12" s="453" t="s">
        <v>492</v>
      </c>
      <c r="C12" s="452" t="s">
        <v>464</v>
      </c>
      <c r="D12" s="452" t="s">
        <v>462</v>
      </c>
      <c r="E12" s="452">
        <v>2136</v>
      </c>
      <c r="F12" s="452" t="s">
        <v>465</v>
      </c>
      <c r="G12" s="454"/>
      <c r="H12" s="452" t="s">
        <v>475</v>
      </c>
      <c r="I12" s="452" t="s">
        <v>475</v>
      </c>
      <c r="J12" s="452" t="s">
        <v>475</v>
      </c>
      <c r="K12" s="452" t="s">
        <v>466</v>
      </c>
      <c r="L12" s="452" t="s">
        <v>467</v>
      </c>
      <c r="M12" s="452" t="s">
        <v>476</v>
      </c>
      <c r="N12" s="452" t="s">
        <v>468</v>
      </c>
      <c r="O12" s="452" t="s">
        <v>475</v>
      </c>
      <c r="R12"/>
      <c r="S12"/>
      <c r="T12"/>
    </row>
    <row r="13" spans="1:20" x14ac:dyDescent="0.3">
      <c r="A13" s="452" t="s">
        <v>462</v>
      </c>
      <c r="B13" s="453" t="s">
        <v>493</v>
      </c>
      <c r="C13" s="452" t="s">
        <v>464</v>
      </c>
      <c r="D13" s="452" t="s">
        <v>462</v>
      </c>
      <c r="E13" s="452" t="s">
        <v>494</v>
      </c>
      <c r="F13" s="452" t="s">
        <v>465</v>
      </c>
      <c r="G13" s="454"/>
      <c r="H13" s="452" t="s">
        <v>495</v>
      </c>
      <c r="I13" s="452" t="s">
        <v>495</v>
      </c>
      <c r="J13" s="452" t="s">
        <v>495</v>
      </c>
      <c r="K13" s="452" t="s">
        <v>466</v>
      </c>
      <c r="L13" s="452" t="s">
        <v>467</v>
      </c>
      <c r="M13" s="452" t="s">
        <v>485</v>
      </c>
      <c r="N13" s="452" t="s">
        <v>468</v>
      </c>
      <c r="O13" s="452" t="s">
        <v>523</v>
      </c>
      <c r="R13" s="447" t="s">
        <v>3003</v>
      </c>
      <c r="S13"/>
      <c r="T13"/>
    </row>
    <row r="14" spans="1:20" x14ac:dyDescent="0.3">
      <c r="A14" s="452" t="s">
        <v>462</v>
      </c>
      <c r="B14" s="453" t="s">
        <v>496</v>
      </c>
      <c r="C14" s="452" t="s">
        <v>464</v>
      </c>
      <c r="D14" s="452" t="s">
        <v>462</v>
      </c>
      <c r="E14" s="452" t="s">
        <v>497</v>
      </c>
      <c r="F14" s="452" t="s">
        <v>479</v>
      </c>
      <c r="G14" s="454"/>
      <c r="H14" s="452" t="s">
        <v>495</v>
      </c>
      <c r="I14" s="452" t="s">
        <v>495</v>
      </c>
      <c r="J14" s="452" t="s">
        <v>495</v>
      </c>
      <c r="K14" s="452" t="s">
        <v>466</v>
      </c>
      <c r="L14" s="452" t="s">
        <v>467</v>
      </c>
      <c r="M14" s="452" t="s">
        <v>485</v>
      </c>
      <c r="N14" s="452" t="s">
        <v>468</v>
      </c>
      <c r="O14" s="452" t="s">
        <v>523</v>
      </c>
      <c r="R14" s="447" t="s">
        <v>3004</v>
      </c>
      <c r="S14"/>
      <c r="T14"/>
    </row>
    <row r="15" spans="1:20" x14ac:dyDescent="0.3">
      <c r="A15" s="452" t="s">
        <v>462</v>
      </c>
      <c r="B15" s="453" t="s">
        <v>498</v>
      </c>
      <c r="C15" s="452" t="s">
        <v>464</v>
      </c>
      <c r="D15" s="452" t="s">
        <v>462</v>
      </c>
      <c r="E15" s="452" t="s">
        <v>499</v>
      </c>
      <c r="F15" s="452" t="s">
        <v>479</v>
      </c>
      <c r="G15" s="454"/>
      <c r="H15" s="452" t="s">
        <v>500</v>
      </c>
      <c r="I15" s="452" t="s">
        <v>500</v>
      </c>
      <c r="J15" s="452" t="s">
        <v>500</v>
      </c>
      <c r="K15" s="452" t="s">
        <v>466</v>
      </c>
      <c r="L15" s="452" t="s">
        <v>467</v>
      </c>
      <c r="M15" s="452" t="s">
        <v>485</v>
      </c>
      <c r="N15" s="452" t="s">
        <v>468</v>
      </c>
      <c r="O15" s="452" t="s">
        <v>500</v>
      </c>
      <c r="R15" s="447" t="s">
        <v>3005</v>
      </c>
      <c r="S15"/>
      <c r="T15"/>
    </row>
    <row r="16" spans="1:20" ht="16.8" x14ac:dyDescent="0.3">
      <c r="A16" s="452" t="s">
        <v>462</v>
      </c>
      <c r="B16" s="453" t="s">
        <v>501</v>
      </c>
      <c r="C16" s="452" t="s">
        <v>464</v>
      </c>
      <c r="D16" s="452" t="s">
        <v>462</v>
      </c>
      <c r="E16" s="452" t="s">
        <v>502</v>
      </c>
      <c r="F16" s="452" t="s">
        <v>465</v>
      </c>
      <c r="G16" s="454"/>
      <c r="H16" s="452" t="s">
        <v>503</v>
      </c>
      <c r="I16" s="452" t="s">
        <v>503</v>
      </c>
      <c r="J16" s="452" t="s">
        <v>503</v>
      </c>
      <c r="K16" s="452" t="s">
        <v>466</v>
      </c>
      <c r="L16" s="452" t="s">
        <v>467</v>
      </c>
      <c r="M16" s="452" t="s">
        <v>473</v>
      </c>
      <c r="N16" s="452" t="s">
        <v>468</v>
      </c>
      <c r="O16" s="452" t="s">
        <v>3021</v>
      </c>
      <c r="R16" s="449" t="s">
        <v>3006</v>
      </c>
      <c r="S16"/>
      <c r="T16"/>
    </row>
    <row r="17" spans="1:20" x14ac:dyDescent="0.3">
      <c r="A17" s="452" t="s">
        <v>462</v>
      </c>
      <c r="B17" s="453" t="s">
        <v>504</v>
      </c>
      <c r="C17" s="452" t="s">
        <v>464</v>
      </c>
      <c r="D17" s="452" t="s">
        <v>462</v>
      </c>
      <c r="E17" s="452" t="s">
        <v>505</v>
      </c>
      <c r="F17" s="452" t="s">
        <v>479</v>
      </c>
      <c r="G17" s="454"/>
      <c r="H17" s="452" t="s">
        <v>495</v>
      </c>
      <c r="I17" s="452" t="s">
        <v>495</v>
      </c>
      <c r="J17" s="452" t="s">
        <v>495</v>
      </c>
      <c r="K17" s="452" t="s">
        <v>466</v>
      </c>
      <c r="L17" s="452" t="s">
        <v>467</v>
      </c>
      <c r="M17" s="452" t="s">
        <v>485</v>
      </c>
      <c r="N17" s="452" t="s">
        <v>468</v>
      </c>
      <c r="O17" s="452" t="s">
        <v>523</v>
      </c>
      <c r="R17" s="447" t="s">
        <v>3005</v>
      </c>
      <c r="S17" s="450"/>
      <c r="T17"/>
    </row>
    <row r="18" spans="1:20" ht="16.8" x14ac:dyDescent="0.3">
      <c r="A18" s="452" t="s">
        <v>462</v>
      </c>
      <c r="B18" s="453" t="s">
        <v>506</v>
      </c>
      <c r="C18" s="452" t="s">
        <v>464</v>
      </c>
      <c r="D18" s="452" t="s">
        <v>462</v>
      </c>
      <c r="E18" s="452">
        <v>2137</v>
      </c>
      <c r="F18" s="452" t="s">
        <v>465</v>
      </c>
      <c r="G18" s="454"/>
      <c r="H18" s="452" t="s">
        <v>475</v>
      </c>
      <c r="I18" s="452" t="s">
        <v>475</v>
      </c>
      <c r="J18" s="452" t="s">
        <v>475</v>
      </c>
      <c r="K18" s="452" t="s">
        <v>466</v>
      </c>
      <c r="L18" s="452" t="s">
        <v>467</v>
      </c>
      <c r="M18" s="452" t="s">
        <v>476</v>
      </c>
      <c r="N18" s="452" t="s">
        <v>468</v>
      </c>
      <c r="O18" s="452" t="s">
        <v>475</v>
      </c>
      <c r="R18" s="449" t="s">
        <v>3007</v>
      </c>
      <c r="S18"/>
      <c r="T18"/>
    </row>
    <row r="19" spans="1:20" x14ac:dyDescent="0.3">
      <c r="A19" s="452" t="s">
        <v>462</v>
      </c>
      <c r="B19" s="453" t="s">
        <v>507</v>
      </c>
      <c r="C19" s="452" t="s">
        <v>464</v>
      </c>
      <c r="D19" s="452" t="s">
        <v>462</v>
      </c>
      <c r="E19" s="452">
        <v>2138</v>
      </c>
      <c r="F19" s="452" t="s">
        <v>465</v>
      </c>
      <c r="G19" s="454"/>
      <c r="H19" s="452" t="s">
        <v>475</v>
      </c>
      <c r="I19" s="452" t="s">
        <v>475</v>
      </c>
      <c r="J19" s="452" t="s">
        <v>475</v>
      </c>
      <c r="K19" s="452" t="s">
        <v>466</v>
      </c>
      <c r="L19" s="452" t="s">
        <v>467</v>
      </c>
      <c r="M19" s="452" t="s">
        <v>476</v>
      </c>
      <c r="N19" s="452" t="s">
        <v>468</v>
      </c>
      <c r="O19" s="452" t="s">
        <v>475</v>
      </c>
      <c r="S19"/>
      <c r="T19"/>
    </row>
    <row r="20" spans="1:20" x14ac:dyDescent="0.3">
      <c r="A20" s="452" t="s">
        <v>462</v>
      </c>
      <c r="B20" s="453" t="s">
        <v>508</v>
      </c>
      <c r="C20" s="452" t="s">
        <v>464</v>
      </c>
      <c r="D20" s="452" t="s">
        <v>462</v>
      </c>
      <c r="E20" s="452" t="s">
        <v>509</v>
      </c>
      <c r="F20" s="452" t="s">
        <v>510</v>
      </c>
      <c r="G20" s="454">
        <v>50</v>
      </c>
      <c r="H20" s="452" t="s">
        <v>511</v>
      </c>
      <c r="I20" s="452" t="s">
        <v>511</v>
      </c>
      <c r="J20" s="452" t="s">
        <v>511</v>
      </c>
      <c r="K20" s="452" t="s">
        <v>466</v>
      </c>
      <c r="L20" s="452" t="s">
        <v>467</v>
      </c>
      <c r="M20" s="452" t="s">
        <v>485</v>
      </c>
      <c r="N20" s="452" t="s">
        <v>468</v>
      </c>
      <c r="O20" s="452" t="s">
        <v>523</v>
      </c>
      <c r="S20"/>
      <c r="T20"/>
    </row>
    <row r="21" spans="1:20" x14ac:dyDescent="0.3">
      <c r="A21" s="452" t="s">
        <v>462</v>
      </c>
      <c r="B21" s="453" t="s">
        <v>512</v>
      </c>
      <c r="C21" s="452" t="s">
        <v>464</v>
      </c>
      <c r="D21" s="452" t="s">
        <v>462</v>
      </c>
      <c r="E21" s="452" t="s">
        <v>513</v>
      </c>
      <c r="F21" s="452" t="s">
        <v>465</v>
      </c>
      <c r="G21" s="454"/>
      <c r="H21" s="452" t="s">
        <v>514</v>
      </c>
      <c r="I21" s="452" t="s">
        <v>514</v>
      </c>
      <c r="J21" s="452" t="s">
        <v>514</v>
      </c>
      <c r="K21" s="452" t="s">
        <v>466</v>
      </c>
      <c r="L21" s="452" t="s">
        <v>467</v>
      </c>
      <c r="M21" s="452" t="s">
        <v>485</v>
      </c>
      <c r="N21" s="452" t="s">
        <v>468</v>
      </c>
      <c r="O21" s="452" t="s">
        <v>500</v>
      </c>
      <c r="S21"/>
      <c r="T21"/>
    </row>
    <row r="22" spans="1:20" x14ac:dyDescent="0.3">
      <c r="A22" s="452" t="s">
        <v>462</v>
      </c>
      <c r="B22" s="453" t="s">
        <v>515</v>
      </c>
      <c r="C22" s="452" t="s">
        <v>464</v>
      </c>
      <c r="D22" s="452" t="s">
        <v>462</v>
      </c>
      <c r="E22" s="452" t="s">
        <v>516</v>
      </c>
      <c r="F22" s="452" t="s">
        <v>479</v>
      </c>
      <c r="G22" s="454"/>
      <c r="H22" s="452" t="s">
        <v>484</v>
      </c>
      <c r="I22" s="452" t="s">
        <v>484</v>
      </c>
      <c r="J22" s="452" t="s">
        <v>484</v>
      </c>
      <c r="K22" s="452" t="s">
        <v>466</v>
      </c>
      <c r="L22" s="452" t="s">
        <v>467</v>
      </c>
      <c r="M22" s="452" t="s">
        <v>485</v>
      </c>
      <c r="N22" s="452" t="s">
        <v>468</v>
      </c>
      <c r="O22" s="452" t="s">
        <v>500</v>
      </c>
    </row>
    <row r="23" spans="1:20" x14ac:dyDescent="0.3">
      <c r="A23" s="452" t="s">
        <v>462</v>
      </c>
      <c r="B23" s="453" t="s">
        <v>517</v>
      </c>
      <c r="C23" s="452" t="s">
        <v>464</v>
      </c>
      <c r="D23" s="452" t="s">
        <v>462</v>
      </c>
      <c r="E23" s="452" t="s">
        <v>518</v>
      </c>
      <c r="F23" s="452" t="s">
        <v>465</v>
      </c>
      <c r="G23" s="454"/>
      <c r="H23" s="452" t="s">
        <v>519</v>
      </c>
      <c r="I23" s="452" t="s">
        <v>519</v>
      </c>
      <c r="J23" s="452" t="s">
        <v>519</v>
      </c>
      <c r="K23" s="452" t="s">
        <v>466</v>
      </c>
      <c r="L23" s="452" t="s">
        <v>467</v>
      </c>
      <c r="M23" s="452" t="s">
        <v>476</v>
      </c>
      <c r="N23" s="452" t="s">
        <v>468</v>
      </c>
      <c r="O23" s="452" t="s">
        <v>475</v>
      </c>
    </row>
    <row r="24" spans="1:20" x14ac:dyDescent="0.3">
      <c r="A24" s="452" t="s">
        <v>462</v>
      </c>
      <c r="B24" s="453" t="s">
        <v>520</v>
      </c>
      <c r="C24" s="452" t="s">
        <v>464</v>
      </c>
      <c r="D24" s="452" t="s">
        <v>462</v>
      </c>
      <c r="E24" s="452">
        <v>2140</v>
      </c>
      <c r="F24" s="452" t="s">
        <v>465</v>
      </c>
      <c r="G24" s="454"/>
      <c r="H24" s="452" t="s">
        <v>475</v>
      </c>
      <c r="I24" s="452" t="s">
        <v>475</v>
      </c>
      <c r="J24" s="452" t="s">
        <v>475</v>
      </c>
      <c r="K24" s="452" t="s">
        <v>466</v>
      </c>
      <c r="L24" s="452" t="s">
        <v>467</v>
      </c>
      <c r="M24" s="452" t="s">
        <v>476</v>
      </c>
      <c r="N24" s="452" t="s">
        <v>468</v>
      </c>
      <c r="O24" s="452" t="s">
        <v>475</v>
      </c>
    </row>
    <row r="25" spans="1:20" x14ac:dyDescent="0.3">
      <c r="A25" s="452" t="s">
        <v>462</v>
      </c>
      <c r="B25" s="453" t="s">
        <v>521</v>
      </c>
      <c r="C25" s="452" t="s">
        <v>464</v>
      </c>
      <c r="D25" s="452" t="s">
        <v>462</v>
      </c>
      <c r="E25" s="452" t="s">
        <v>522</v>
      </c>
      <c r="F25" s="452" t="s">
        <v>479</v>
      </c>
      <c r="G25" s="454"/>
      <c r="H25" s="452" t="s">
        <v>523</v>
      </c>
      <c r="I25" s="452" t="s">
        <v>523</v>
      </c>
      <c r="J25" s="452" t="s">
        <v>523</v>
      </c>
      <c r="K25" s="452" t="s">
        <v>466</v>
      </c>
      <c r="L25" s="452" t="s">
        <v>467</v>
      </c>
      <c r="M25" s="452" t="s">
        <v>485</v>
      </c>
      <c r="N25" s="452" t="s">
        <v>468</v>
      </c>
      <c r="O25" s="452" t="s">
        <v>523</v>
      </c>
    </row>
    <row r="26" spans="1:20" x14ac:dyDescent="0.3">
      <c r="A26" s="452" t="s">
        <v>462</v>
      </c>
      <c r="B26" s="453" t="s">
        <v>524</v>
      </c>
      <c r="C26" s="452" t="s">
        <v>464</v>
      </c>
      <c r="D26" s="452" t="s">
        <v>462</v>
      </c>
      <c r="E26" s="452" t="s">
        <v>525</v>
      </c>
      <c r="F26" s="452" t="s">
        <v>465</v>
      </c>
      <c r="G26" s="454"/>
      <c r="H26" s="452" t="s">
        <v>526</v>
      </c>
      <c r="I26" s="452" t="s">
        <v>526</v>
      </c>
      <c r="J26" s="452" t="s">
        <v>526</v>
      </c>
      <c r="K26" s="452" t="s">
        <v>466</v>
      </c>
      <c r="L26" s="452" t="s">
        <v>467</v>
      </c>
      <c r="M26" s="452" t="s">
        <v>485</v>
      </c>
      <c r="N26" s="452" t="s">
        <v>468</v>
      </c>
      <c r="O26" s="452" t="s">
        <v>3022</v>
      </c>
    </row>
    <row r="27" spans="1:20" x14ac:dyDescent="0.3">
      <c r="A27" s="452" t="s">
        <v>462</v>
      </c>
      <c r="B27" s="453" t="s">
        <v>527</v>
      </c>
      <c r="C27" s="452" t="s">
        <v>464</v>
      </c>
      <c r="D27" s="452" t="s">
        <v>462</v>
      </c>
      <c r="E27" s="452" t="s">
        <v>528</v>
      </c>
      <c r="F27" s="452" t="s">
        <v>465</v>
      </c>
      <c r="G27" s="454"/>
      <c r="H27" s="452" t="s">
        <v>529</v>
      </c>
      <c r="I27" s="452" t="s">
        <v>529</v>
      </c>
      <c r="J27" s="452" t="s">
        <v>529</v>
      </c>
      <c r="K27" s="452" t="s">
        <v>466</v>
      </c>
      <c r="L27" s="452" t="s">
        <v>467</v>
      </c>
      <c r="M27" s="452" t="s">
        <v>485</v>
      </c>
      <c r="N27" s="452" t="s">
        <v>468</v>
      </c>
      <c r="O27" s="452" t="s">
        <v>523</v>
      </c>
    </row>
    <row r="28" spans="1:20" x14ac:dyDescent="0.3">
      <c r="A28" s="452" t="s">
        <v>462</v>
      </c>
      <c r="B28" s="453" t="s">
        <v>530</v>
      </c>
      <c r="C28" s="452" t="s">
        <v>464</v>
      </c>
      <c r="D28" s="452" t="s">
        <v>462</v>
      </c>
      <c r="E28" s="452" t="s">
        <v>531</v>
      </c>
      <c r="F28" s="452" t="s">
        <v>465</v>
      </c>
      <c r="G28" s="454"/>
      <c r="H28" s="452" t="s">
        <v>532</v>
      </c>
      <c r="I28" s="452" t="s">
        <v>532</v>
      </c>
      <c r="J28" s="452" t="s">
        <v>532</v>
      </c>
      <c r="K28" s="452" t="s">
        <v>466</v>
      </c>
      <c r="L28" s="452" t="s">
        <v>467</v>
      </c>
      <c r="M28" s="452" t="s">
        <v>485</v>
      </c>
      <c r="N28" s="452" t="s">
        <v>468</v>
      </c>
      <c r="O28" s="452" t="s">
        <v>523</v>
      </c>
    </row>
    <row r="29" spans="1:20" x14ac:dyDescent="0.3">
      <c r="A29" s="452" t="s">
        <v>462</v>
      </c>
      <c r="B29" s="453" t="s">
        <v>534</v>
      </c>
      <c r="C29" s="452" t="s">
        <v>464</v>
      </c>
      <c r="D29" s="452" t="s">
        <v>462</v>
      </c>
      <c r="E29" s="452" t="s">
        <v>535</v>
      </c>
      <c r="F29" s="452" t="s">
        <v>465</v>
      </c>
      <c r="G29" s="454"/>
      <c r="H29" s="452" t="s">
        <v>536</v>
      </c>
      <c r="I29" s="452" t="s">
        <v>536</v>
      </c>
      <c r="J29" s="452" t="s">
        <v>536</v>
      </c>
      <c r="K29" s="452" t="s">
        <v>466</v>
      </c>
      <c r="L29" s="452" t="s">
        <v>467</v>
      </c>
      <c r="M29" s="452" t="s">
        <v>473</v>
      </c>
      <c r="N29" s="452" t="s">
        <v>468</v>
      </c>
      <c r="O29" s="452" t="s">
        <v>3023</v>
      </c>
    </row>
    <row r="30" spans="1:20" x14ac:dyDescent="0.3">
      <c r="A30" s="452" t="s">
        <v>462</v>
      </c>
      <c r="B30" s="453" t="s">
        <v>538</v>
      </c>
      <c r="C30" s="452" t="s">
        <v>464</v>
      </c>
      <c r="D30" s="452" t="s">
        <v>462</v>
      </c>
      <c r="E30" s="452" t="s">
        <v>539</v>
      </c>
      <c r="F30" s="452" t="s">
        <v>479</v>
      </c>
      <c r="G30" s="454"/>
      <c r="H30" s="452" t="s">
        <v>495</v>
      </c>
      <c r="I30" s="452" t="s">
        <v>495</v>
      </c>
      <c r="J30" s="452" t="s">
        <v>495</v>
      </c>
      <c r="K30" s="452" t="s">
        <v>466</v>
      </c>
      <c r="L30" s="452" t="s">
        <v>467</v>
      </c>
      <c r="M30" s="452" t="s">
        <v>485</v>
      </c>
      <c r="N30" s="452" t="s">
        <v>468</v>
      </c>
      <c r="O30" s="452" t="s">
        <v>523</v>
      </c>
    </row>
    <row r="31" spans="1:20" x14ac:dyDescent="0.3">
      <c r="A31" s="452" t="s">
        <v>462</v>
      </c>
      <c r="B31" s="453" t="s">
        <v>540</v>
      </c>
      <c r="C31" s="452" t="s">
        <v>464</v>
      </c>
      <c r="D31" s="452" t="s">
        <v>462</v>
      </c>
      <c r="E31" s="452">
        <v>2141</v>
      </c>
      <c r="F31" s="452" t="s">
        <v>465</v>
      </c>
      <c r="G31" s="454"/>
      <c r="H31" s="452" t="s">
        <v>475</v>
      </c>
      <c r="I31" s="452" t="s">
        <v>475</v>
      </c>
      <c r="J31" s="452" t="s">
        <v>475</v>
      </c>
      <c r="K31" s="452" t="s">
        <v>466</v>
      </c>
      <c r="L31" s="452" t="s">
        <v>467</v>
      </c>
      <c r="M31" s="452" t="s">
        <v>476</v>
      </c>
      <c r="N31" s="452" t="s">
        <v>468</v>
      </c>
      <c r="O31" s="452" t="s">
        <v>475</v>
      </c>
    </row>
    <row r="32" spans="1:20" x14ac:dyDescent="0.3">
      <c r="A32" s="452" t="s">
        <v>462</v>
      </c>
      <c r="B32" s="453" t="s">
        <v>541</v>
      </c>
      <c r="C32" s="452" t="s">
        <v>464</v>
      </c>
      <c r="D32" s="452" t="s">
        <v>462</v>
      </c>
      <c r="E32" s="452">
        <v>2142</v>
      </c>
      <c r="F32" s="452" t="s">
        <v>465</v>
      </c>
      <c r="G32" s="454"/>
      <c r="H32" s="452" t="s">
        <v>475</v>
      </c>
      <c r="I32" s="452" t="s">
        <v>475</v>
      </c>
      <c r="J32" s="452" t="s">
        <v>475</v>
      </c>
      <c r="K32" s="452" t="s">
        <v>466</v>
      </c>
      <c r="L32" s="452" t="s">
        <v>467</v>
      </c>
      <c r="M32" s="452" t="s">
        <v>476</v>
      </c>
      <c r="N32" s="452" t="s">
        <v>468</v>
      </c>
      <c r="O32" s="452" t="s">
        <v>475</v>
      </c>
    </row>
    <row r="33" spans="1:15" x14ac:dyDescent="0.3">
      <c r="A33" s="452" t="s">
        <v>462</v>
      </c>
      <c r="B33" s="453" t="s">
        <v>542</v>
      </c>
      <c r="C33" s="452" t="s">
        <v>464</v>
      </c>
      <c r="D33" s="452" t="s">
        <v>462</v>
      </c>
      <c r="E33" s="452">
        <v>2143</v>
      </c>
      <c r="F33" s="452" t="s">
        <v>479</v>
      </c>
      <c r="G33" s="454"/>
      <c r="H33" s="452" t="s">
        <v>475</v>
      </c>
      <c r="I33" s="452" t="s">
        <v>475</v>
      </c>
      <c r="J33" s="452" t="s">
        <v>475</v>
      </c>
      <c r="K33" s="452" t="s">
        <v>466</v>
      </c>
      <c r="L33" s="452" t="s">
        <v>467</v>
      </c>
      <c r="M33" s="452" t="s">
        <v>476</v>
      </c>
      <c r="N33" s="452" t="s">
        <v>468</v>
      </c>
      <c r="O33" s="452" t="s">
        <v>475</v>
      </c>
    </row>
    <row r="34" spans="1:15" x14ac:dyDescent="0.3">
      <c r="A34" s="452" t="s">
        <v>462</v>
      </c>
      <c r="B34" s="453" t="s">
        <v>543</v>
      </c>
      <c r="C34" s="452" t="s">
        <v>464</v>
      </c>
      <c r="D34" s="452" t="s">
        <v>462</v>
      </c>
      <c r="E34" s="452" t="s">
        <v>544</v>
      </c>
      <c r="F34" s="452" t="s">
        <v>465</v>
      </c>
      <c r="G34" s="454"/>
      <c r="H34" s="452" t="s">
        <v>464</v>
      </c>
      <c r="I34" s="452" t="s">
        <v>464</v>
      </c>
      <c r="J34" s="452" t="s">
        <v>464</v>
      </c>
      <c r="K34" s="452" t="s">
        <v>466</v>
      </c>
      <c r="L34" s="452" t="s">
        <v>467</v>
      </c>
      <c r="M34" s="452" t="s">
        <v>485</v>
      </c>
      <c r="N34" s="452" t="s">
        <v>468</v>
      </c>
      <c r="O34" s="452" t="s">
        <v>523</v>
      </c>
    </row>
    <row r="35" spans="1:15" x14ac:dyDescent="0.3">
      <c r="A35" s="452" t="s">
        <v>462</v>
      </c>
      <c r="B35" s="453" t="s">
        <v>545</v>
      </c>
      <c r="C35" s="452" t="s">
        <v>464</v>
      </c>
      <c r="D35" s="452" t="s">
        <v>462</v>
      </c>
      <c r="E35" s="452" t="s">
        <v>546</v>
      </c>
      <c r="F35" s="452" t="s">
        <v>465</v>
      </c>
      <c r="G35" s="454"/>
      <c r="H35" s="452" t="s">
        <v>547</v>
      </c>
      <c r="I35" s="452" t="s">
        <v>547</v>
      </c>
      <c r="J35" s="452" t="s">
        <v>547</v>
      </c>
      <c r="K35" s="452" t="s">
        <v>466</v>
      </c>
      <c r="L35" s="452" t="s">
        <v>467</v>
      </c>
      <c r="M35" s="452" t="s">
        <v>473</v>
      </c>
      <c r="N35" s="452" t="s">
        <v>468</v>
      </c>
      <c r="O35" s="452" t="s">
        <v>3024</v>
      </c>
    </row>
    <row r="36" spans="1:15" x14ac:dyDescent="0.3">
      <c r="A36" s="452" t="s">
        <v>462</v>
      </c>
      <c r="B36" s="453" t="s">
        <v>548</v>
      </c>
      <c r="C36" s="452" t="s">
        <v>464</v>
      </c>
      <c r="D36" s="452" t="s">
        <v>462</v>
      </c>
      <c r="E36" s="452" t="s">
        <v>549</v>
      </c>
      <c r="F36" s="452" t="s">
        <v>510</v>
      </c>
      <c r="G36" s="454">
        <v>49.5</v>
      </c>
      <c r="H36" s="452" t="s">
        <v>550</v>
      </c>
      <c r="I36" s="452" t="s">
        <v>550</v>
      </c>
      <c r="J36" s="452" t="s">
        <v>550</v>
      </c>
      <c r="K36" s="452" t="s">
        <v>466</v>
      </c>
      <c r="L36" s="452" t="s">
        <v>467</v>
      </c>
      <c r="M36" s="452" t="s">
        <v>537</v>
      </c>
      <c r="N36" s="452" t="s">
        <v>468</v>
      </c>
      <c r="O36" s="452" t="s">
        <v>3025</v>
      </c>
    </row>
    <row r="37" spans="1:15" x14ac:dyDescent="0.3">
      <c r="A37" s="452" t="s">
        <v>462</v>
      </c>
      <c r="B37" s="453" t="s">
        <v>551</v>
      </c>
      <c r="C37" s="452" t="s">
        <v>464</v>
      </c>
      <c r="D37" s="452" t="s">
        <v>462</v>
      </c>
      <c r="E37" s="452" t="s">
        <v>552</v>
      </c>
      <c r="F37" s="452" t="s">
        <v>465</v>
      </c>
      <c r="G37" s="454"/>
      <c r="H37" s="452" t="s">
        <v>529</v>
      </c>
      <c r="I37" s="452" t="s">
        <v>529</v>
      </c>
      <c r="J37" s="452" t="s">
        <v>529</v>
      </c>
      <c r="K37" s="452" t="s">
        <v>466</v>
      </c>
      <c r="L37" s="452" t="s">
        <v>467</v>
      </c>
      <c r="M37" s="452" t="s">
        <v>473</v>
      </c>
      <c r="N37" s="452" t="s">
        <v>468</v>
      </c>
      <c r="O37" s="452" t="s">
        <v>1128</v>
      </c>
    </row>
    <row r="38" spans="1:15" x14ac:dyDescent="0.3">
      <c r="A38" s="452" t="s">
        <v>462</v>
      </c>
      <c r="B38" s="453" t="s">
        <v>553</v>
      </c>
      <c r="C38" s="452" t="s">
        <v>464</v>
      </c>
      <c r="D38" s="452" t="s">
        <v>462</v>
      </c>
      <c r="E38" s="452" t="s">
        <v>554</v>
      </c>
      <c r="F38" s="452" t="s">
        <v>465</v>
      </c>
      <c r="G38" s="454"/>
      <c r="H38" s="452" t="s">
        <v>555</v>
      </c>
      <c r="I38" s="452" t="s">
        <v>555</v>
      </c>
      <c r="J38" s="452" t="s">
        <v>555</v>
      </c>
      <c r="K38" s="452" t="s">
        <v>466</v>
      </c>
      <c r="L38" s="452" t="s">
        <v>467</v>
      </c>
      <c r="M38" s="452" t="s">
        <v>476</v>
      </c>
      <c r="N38" s="452" t="s">
        <v>468</v>
      </c>
      <c r="O38" s="452" t="s">
        <v>475</v>
      </c>
    </row>
    <row r="39" spans="1:15" x14ac:dyDescent="0.3">
      <c r="A39" s="452" t="s">
        <v>462</v>
      </c>
      <c r="B39" s="453" t="s">
        <v>556</v>
      </c>
      <c r="C39" s="452" t="s">
        <v>464</v>
      </c>
      <c r="D39" s="452" t="s">
        <v>462</v>
      </c>
      <c r="E39" s="452" t="s">
        <v>557</v>
      </c>
      <c r="F39" s="452" t="s">
        <v>465</v>
      </c>
      <c r="G39" s="454"/>
      <c r="H39" s="452" t="s">
        <v>558</v>
      </c>
      <c r="I39" s="452" t="s">
        <v>558</v>
      </c>
      <c r="J39" s="452" t="s">
        <v>558</v>
      </c>
      <c r="K39" s="452" t="s">
        <v>466</v>
      </c>
      <c r="L39" s="452" t="s">
        <v>467</v>
      </c>
      <c r="M39" s="452" t="s">
        <v>476</v>
      </c>
      <c r="N39" s="452" t="s">
        <v>468</v>
      </c>
      <c r="O39" s="452" t="s">
        <v>475</v>
      </c>
    </row>
    <row r="40" spans="1:15" x14ac:dyDescent="0.3">
      <c r="A40" s="452" t="s">
        <v>462</v>
      </c>
      <c r="B40" s="453" t="s">
        <v>559</v>
      </c>
      <c r="C40" s="452" t="s">
        <v>464</v>
      </c>
      <c r="D40" s="452" t="s">
        <v>462</v>
      </c>
      <c r="E40" s="452" t="s">
        <v>560</v>
      </c>
      <c r="F40" s="452" t="s">
        <v>510</v>
      </c>
      <c r="G40" s="454">
        <v>49.3</v>
      </c>
      <c r="H40" s="452" t="s">
        <v>561</v>
      </c>
      <c r="I40" s="452" t="s">
        <v>561</v>
      </c>
      <c r="J40" s="452" t="s">
        <v>561</v>
      </c>
      <c r="K40" s="452" t="s">
        <v>466</v>
      </c>
      <c r="L40" s="452" t="s">
        <v>467</v>
      </c>
      <c r="M40" s="452" t="s">
        <v>476</v>
      </c>
      <c r="N40" s="452" t="s">
        <v>468</v>
      </c>
      <c r="O40" s="452" t="s">
        <v>475</v>
      </c>
    </row>
    <row r="41" spans="1:15" x14ac:dyDescent="0.3">
      <c r="A41" s="452" t="s">
        <v>462</v>
      </c>
      <c r="B41" s="453" t="s">
        <v>562</v>
      </c>
      <c r="C41" s="452" t="s">
        <v>464</v>
      </c>
      <c r="D41" s="452" t="s">
        <v>462</v>
      </c>
      <c r="E41" s="452" t="s">
        <v>563</v>
      </c>
      <c r="F41" s="452" t="s">
        <v>479</v>
      </c>
      <c r="G41" s="454"/>
      <c r="H41" s="452" t="s">
        <v>564</v>
      </c>
      <c r="I41" s="452" t="s">
        <v>564</v>
      </c>
      <c r="J41" s="452" t="s">
        <v>564</v>
      </c>
      <c r="K41" s="452" t="s">
        <v>466</v>
      </c>
      <c r="L41" s="452" t="s">
        <v>467</v>
      </c>
      <c r="M41" s="452" t="s">
        <v>485</v>
      </c>
      <c r="N41" s="452" t="s">
        <v>468</v>
      </c>
      <c r="O41" s="452" t="s">
        <v>523</v>
      </c>
    </row>
    <row r="42" spans="1:15" x14ac:dyDescent="0.3">
      <c r="A42" s="452" t="s">
        <v>462</v>
      </c>
      <c r="B42" s="453" t="s">
        <v>565</v>
      </c>
      <c r="C42" s="452" t="s">
        <v>464</v>
      </c>
      <c r="D42" s="452" t="s">
        <v>462</v>
      </c>
      <c r="E42" s="452" t="s">
        <v>566</v>
      </c>
      <c r="F42" s="452" t="s">
        <v>465</v>
      </c>
      <c r="G42" s="454"/>
      <c r="H42" s="452" t="s">
        <v>536</v>
      </c>
      <c r="I42" s="452" t="s">
        <v>536</v>
      </c>
      <c r="J42" s="452" t="s">
        <v>536</v>
      </c>
      <c r="K42" s="452" t="s">
        <v>466</v>
      </c>
      <c r="L42" s="452" t="s">
        <v>467</v>
      </c>
      <c r="M42" s="452" t="s">
        <v>473</v>
      </c>
      <c r="N42" s="452" t="s">
        <v>468</v>
      </c>
      <c r="O42" s="452" t="s">
        <v>3021</v>
      </c>
    </row>
    <row r="43" spans="1:15" x14ac:dyDescent="0.3">
      <c r="A43" s="452" t="s">
        <v>462</v>
      </c>
      <c r="B43" s="453" t="s">
        <v>567</v>
      </c>
      <c r="C43" s="452" t="s">
        <v>464</v>
      </c>
      <c r="D43" s="452" t="s">
        <v>462</v>
      </c>
      <c r="E43" s="452" t="s">
        <v>568</v>
      </c>
      <c r="F43" s="452" t="s">
        <v>569</v>
      </c>
      <c r="G43" s="454">
        <v>49.3</v>
      </c>
      <c r="H43" s="452" t="s">
        <v>555</v>
      </c>
      <c r="I43" s="452" t="s">
        <v>555</v>
      </c>
      <c r="J43" s="452" t="s">
        <v>570</v>
      </c>
      <c r="K43" s="452" t="s">
        <v>466</v>
      </c>
      <c r="L43" s="452" t="s">
        <v>467</v>
      </c>
      <c r="M43" s="452" t="s">
        <v>476</v>
      </c>
      <c r="N43" s="452" t="s">
        <v>468</v>
      </c>
      <c r="O43" s="452" t="s">
        <v>475</v>
      </c>
    </row>
    <row r="44" spans="1:15" x14ac:dyDescent="0.3">
      <c r="A44" s="452" t="s">
        <v>462</v>
      </c>
      <c r="B44" s="453" t="s">
        <v>571</v>
      </c>
      <c r="C44" s="452" t="s">
        <v>464</v>
      </c>
      <c r="D44" s="452" t="s">
        <v>462</v>
      </c>
      <c r="E44" s="452" t="s">
        <v>572</v>
      </c>
      <c r="F44" s="452" t="s">
        <v>465</v>
      </c>
      <c r="G44" s="454"/>
      <c r="H44" s="452" t="s">
        <v>573</v>
      </c>
      <c r="I44" s="452" t="s">
        <v>573</v>
      </c>
      <c r="J44" s="452" t="s">
        <v>573</v>
      </c>
      <c r="K44" s="452" t="s">
        <v>466</v>
      </c>
      <c r="L44" s="452" t="s">
        <v>467</v>
      </c>
      <c r="M44" s="452" t="s">
        <v>476</v>
      </c>
      <c r="N44" s="452" t="s">
        <v>468</v>
      </c>
      <c r="O44" s="452" t="s">
        <v>475</v>
      </c>
    </row>
    <row r="45" spans="1:15" x14ac:dyDescent="0.3">
      <c r="A45" s="452" t="s">
        <v>462</v>
      </c>
      <c r="B45" s="453" t="s">
        <v>574</v>
      </c>
      <c r="C45" s="452" t="s">
        <v>464</v>
      </c>
      <c r="D45" s="452" t="s">
        <v>462</v>
      </c>
      <c r="E45" s="452" t="s">
        <v>575</v>
      </c>
      <c r="F45" s="452" t="s">
        <v>569</v>
      </c>
      <c r="G45" s="454">
        <v>49.3</v>
      </c>
      <c r="H45" s="452" t="s">
        <v>576</v>
      </c>
      <c r="I45" s="452" t="s">
        <v>576</v>
      </c>
      <c r="J45" s="452" t="s">
        <v>577</v>
      </c>
      <c r="K45" s="452" t="s">
        <v>466</v>
      </c>
      <c r="L45" s="452" t="s">
        <v>467</v>
      </c>
      <c r="M45" s="452" t="s">
        <v>476</v>
      </c>
      <c r="N45" s="452" t="s">
        <v>468</v>
      </c>
      <c r="O45" s="452" t="s">
        <v>475</v>
      </c>
    </row>
    <row r="46" spans="1:15" x14ac:dyDescent="0.3">
      <c r="A46" s="452" t="s">
        <v>462</v>
      </c>
      <c r="B46" s="453" t="s">
        <v>578</v>
      </c>
      <c r="C46" s="452" t="s">
        <v>464</v>
      </c>
      <c r="D46" s="452" t="s">
        <v>462</v>
      </c>
      <c r="E46" s="452">
        <v>2150</v>
      </c>
      <c r="F46" s="452" t="s">
        <v>465</v>
      </c>
      <c r="G46" s="454"/>
      <c r="H46" s="452" t="s">
        <v>475</v>
      </c>
      <c r="I46" s="452" t="s">
        <v>475</v>
      </c>
      <c r="J46" s="452" t="s">
        <v>475</v>
      </c>
      <c r="K46" s="452" t="s">
        <v>466</v>
      </c>
      <c r="L46" s="452" t="s">
        <v>467</v>
      </c>
      <c r="M46" s="452" t="s">
        <v>476</v>
      </c>
      <c r="N46" s="452" t="s">
        <v>468</v>
      </c>
      <c r="O46" s="452" t="s">
        <v>475</v>
      </c>
    </row>
    <row r="47" spans="1:15" x14ac:dyDescent="0.3">
      <c r="A47" s="452" t="s">
        <v>462</v>
      </c>
      <c r="B47" s="453" t="s">
        <v>579</v>
      </c>
      <c r="C47" s="452" t="s">
        <v>464</v>
      </c>
      <c r="D47" s="452" t="s">
        <v>462</v>
      </c>
      <c r="E47" s="452">
        <v>2151</v>
      </c>
      <c r="F47" s="452" t="s">
        <v>465</v>
      </c>
      <c r="G47" s="454"/>
      <c r="H47" s="452" t="s">
        <v>475</v>
      </c>
      <c r="I47" s="452" t="s">
        <v>475</v>
      </c>
      <c r="J47" s="452" t="s">
        <v>475</v>
      </c>
      <c r="K47" s="452" t="s">
        <v>466</v>
      </c>
      <c r="L47" s="452" t="s">
        <v>467</v>
      </c>
      <c r="M47" s="452" t="s">
        <v>476</v>
      </c>
      <c r="N47" s="452" t="s">
        <v>468</v>
      </c>
      <c r="O47" s="452" t="s">
        <v>475</v>
      </c>
    </row>
    <row r="48" spans="1:15" x14ac:dyDescent="0.3">
      <c r="A48" s="452" t="s">
        <v>462</v>
      </c>
      <c r="B48" s="453" t="s">
        <v>580</v>
      </c>
      <c r="C48" s="452" t="s">
        <v>464</v>
      </c>
      <c r="D48" s="452" t="s">
        <v>462</v>
      </c>
      <c r="E48" s="452" t="s">
        <v>581</v>
      </c>
      <c r="F48" s="452" t="s">
        <v>569</v>
      </c>
      <c r="G48" s="454">
        <v>49.2</v>
      </c>
      <c r="H48" s="452" t="s">
        <v>582</v>
      </c>
      <c r="I48" s="452" t="s">
        <v>582</v>
      </c>
      <c r="J48" s="452" t="s">
        <v>582</v>
      </c>
      <c r="K48" s="452" t="s">
        <v>466</v>
      </c>
      <c r="L48" s="452" t="s">
        <v>467</v>
      </c>
      <c r="M48" s="452" t="s">
        <v>476</v>
      </c>
      <c r="N48" s="452" t="s">
        <v>468</v>
      </c>
      <c r="O48" s="452" t="s">
        <v>475</v>
      </c>
    </row>
    <row r="49" spans="1:15" x14ac:dyDescent="0.3">
      <c r="A49" s="452" t="s">
        <v>462</v>
      </c>
      <c r="B49" s="453" t="s">
        <v>583</v>
      </c>
      <c r="C49" s="452" t="s">
        <v>464</v>
      </c>
      <c r="D49" s="452" t="s">
        <v>462</v>
      </c>
      <c r="E49" s="452" t="s">
        <v>584</v>
      </c>
      <c r="F49" s="452" t="s">
        <v>465</v>
      </c>
      <c r="G49" s="454"/>
      <c r="H49" s="452" t="s">
        <v>585</v>
      </c>
      <c r="I49" s="452" t="s">
        <v>585</v>
      </c>
      <c r="J49" s="452" t="s">
        <v>464</v>
      </c>
      <c r="K49" s="452" t="s">
        <v>466</v>
      </c>
      <c r="L49" s="452" t="s">
        <v>467</v>
      </c>
      <c r="M49" s="452" t="s">
        <v>476</v>
      </c>
      <c r="N49" s="452" t="s">
        <v>468</v>
      </c>
      <c r="O49" s="452" t="s">
        <v>475</v>
      </c>
    </row>
    <row r="50" spans="1:15" x14ac:dyDescent="0.3">
      <c r="A50" s="452" t="s">
        <v>462</v>
      </c>
      <c r="B50" s="453" t="s">
        <v>586</v>
      </c>
      <c r="C50" s="452" t="s">
        <v>464</v>
      </c>
      <c r="D50" s="452" t="s">
        <v>462</v>
      </c>
      <c r="E50" s="452" t="s">
        <v>587</v>
      </c>
      <c r="F50" s="452" t="s">
        <v>465</v>
      </c>
      <c r="G50" s="454"/>
      <c r="H50" s="452" t="s">
        <v>526</v>
      </c>
      <c r="I50" s="452" t="s">
        <v>526</v>
      </c>
      <c r="J50" s="452" t="s">
        <v>526</v>
      </c>
      <c r="K50" s="452" t="s">
        <v>466</v>
      </c>
      <c r="L50" s="452" t="s">
        <v>467</v>
      </c>
      <c r="M50" s="452" t="s">
        <v>485</v>
      </c>
      <c r="N50" s="452" t="s">
        <v>468</v>
      </c>
      <c r="O50" s="452" t="s">
        <v>3026</v>
      </c>
    </row>
    <row r="51" spans="1:15" x14ac:dyDescent="0.3">
      <c r="A51" s="452" t="s">
        <v>462</v>
      </c>
      <c r="B51" s="453" t="s">
        <v>588</v>
      </c>
      <c r="C51" s="452" t="s">
        <v>464</v>
      </c>
      <c r="D51" s="452" t="s">
        <v>462</v>
      </c>
      <c r="E51" s="452" t="s">
        <v>589</v>
      </c>
      <c r="F51" s="452" t="s">
        <v>465</v>
      </c>
      <c r="G51" s="454"/>
      <c r="H51" s="452" t="s">
        <v>590</v>
      </c>
      <c r="I51" s="452" t="s">
        <v>590</v>
      </c>
      <c r="J51" s="452" t="s">
        <v>590</v>
      </c>
      <c r="K51" s="452" t="s">
        <v>466</v>
      </c>
      <c r="L51" s="452" t="s">
        <v>467</v>
      </c>
      <c r="M51" s="452" t="s">
        <v>473</v>
      </c>
      <c r="N51" s="452" t="s">
        <v>468</v>
      </c>
      <c r="O51" s="452" t="s">
        <v>3027</v>
      </c>
    </row>
    <row r="52" spans="1:15" x14ac:dyDescent="0.3">
      <c r="A52" s="452" t="s">
        <v>462</v>
      </c>
      <c r="B52" s="453" t="s">
        <v>591</v>
      </c>
      <c r="C52" s="452" t="s">
        <v>464</v>
      </c>
      <c r="D52" s="452" t="s">
        <v>462</v>
      </c>
      <c r="E52" s="452" t="s">
        <v>592</v>
      </c>
      <c r="F52" s="452" t="s">
        <v>479</v>
      </c>
      <c r="G52" s="454"/>
      <c r="H52" s="452" t="s">
        <v>593</v>
      </c>
      <c r="I52" s="452" t="s">
        <v>593</v>
      </c>
      <c r="J52" s="452" t="s">
        <v>594</v>
      </c>
      <c r="K52" s="452" t="s">
        <v>466</v>
      </c>
      <c r="L52" s="452" t="s">
        <v>467</v>
      </c>
      <c r="M52" s="452" t="s">
        <v>476</v>
      </c>
      <c r="N52" s="452" t="s">
        <v>468</v>
      </c>
      <c r="O52" s="452" t="s">
        <v>475</v>
      </c>
    </row>
    <row r="53" spans="1:15" x14ac:dyDescent="0.3">
      <c r="A53" s="452" t="s">
        <v>462</v>
      </c>
      <c r="B53" s="453" t="s">
        <v>595</v>
      </c>
      <c r="C53" s="452" t="s">
        <v>464</v>
      </c>
      <c r="D53" s="452" t="s">
        <v>462</v>
      </c>
      <c r="E53" s="452" t="s">
        <v>596</v>
      </c>
      <c r="F53" s="452" t="s">
        <v>465</v>
      </c>
      <c r="G53" s="454"/>
      <c r="H53" s="452" t="s">
        <v>526</v>
      </c>
      <c r="I53" s="452" t="s">
        <v>526</v>
      </c>
      <c r="J53" s="452" t="s">
        <v>526</v>
      </c>
      <c r="K53" s="452" t="s">
        <v>466</v>
      </c>
      <c r="L53" s="452" t="s">
        <v>467</v>
      </c>
      <c r="M53" s="452" t="s">
        <v>485</v>
      </c>
      <c r="N53" s="452" t="s">
        <v>468</v>
      </c>
      <c r="O53" s="452" t="s">
        <v>3026</v>
      </c>
    </row>
    <row r="54" spans="1:15" x14ac:dyDescent="0.3">
      <c r="A54" s="452" t="s">
        <v>462</v>
      </c>
      <c r="B54" s="453" t="s">
        <v>597</v>
      </c>
      <c r="C54" s="452" t="s">
        <v>464</v>
      </c>
      <c r="D54" s="452" t="s">
        <v>462</v>
      </c>
      <c r="E54" s="452" t="s">
        <v>598</v>
      </c>
      <c r="F54" s="452" t="s">
        <v>465</v>
      </c>
      <c r="G54" s="454"/>
      <c r="H54" s="452" t="s">
        <v>558</v>
      </c>
      <c r="I54" s="452" t="s">
        <v>558</v>
      </c>
      <c r="J54" s="452" t="s">
        <v>558</v>
      </c>
      <c r="K54" s="452" t="s">
        <v>466</v>
      </c>
      <c r="L54" s="452" t="s">
        <v>467</v>
      </c>
      <c r="M54" s="452" t="s">
        <v>485</v>
      </c>
      <c r="N54" s="452" t="s">
        <v>468</v>
      </c>
      <c r="O54" s="452" t="s">
        <v>484</v>
      </c>
    </row>
    <row r="55" spans="1:15" x14ac:dyDescent="0.3">
      <c r="A55" s="452" t="s">
        <v>462</v>
      </c>
      <c r="B55" s="453" t="s">
        <v>599</v>
      </c>
      <c r="C55" s="452" t="s">
        <v>464</v>
      </c>
      <c r="D55" s="452" t="s">
        <v>462</v>
      </c>
      <c r="E55" s="452" t="s">
        <v>600</v>
      </c>
      <c r="F55" s="452" t="s">
        <v>569</v>
      </c>
      <c r="G55" s="454">
        <v>48.8</v>
      </c>
      <c r="H55" s="452" t="s">
        <v>601</v>
      </c>
      <c r="I55" s="452" t="s">
        <v>601</v>
      </c>
      <c r="J55" s="452" t="s">
        <v>601</v>
      </c>
      <c r="K55" s="452" t="s">
        <v>466</v>
      </c>
      <c r="L55" s="452" t="s">
        <v>467</v>
      </c>
      <c r="M55" s="452" t="s">
        <v>476</v>
      </c>
      <c r="N55" s="452" t="s">
        <v>468</v>
      </c>
      <c r="O55" s="452" t="s">
        <v>475</v>
      </c>
    </row>
    <row r="56" spans="1:15" x14ac:dyDescent="0.3">
      <c r="A56" s="452" t="s">
        <v>462</v>
      </c>
      <c r="B56" s="453" t="s">
        <v>602</v>
      </c>
      <c r="C56" s="452" t="s">
        <v>464</v>
      </c>
      <c r="D56" s="452" t="s">
        <v>462</v>
      </c>
      <c r="E56" s="452">
        <v>2155</v>
      </c>
      <c r="F56" s="452" t="s">
        <v>465</v>
      </c>
      <c r="G56" s="454"/>
      <c r="H56" s="452" t="s">
        <v>475</v>
      </c>
      <c r="I56" s="452" t="s">
        <v>475</v>
      </c>
      <c r="J56" s="452" t="s">
        <v>475</v>
      </c>
      <c r="K56" s="452" t="s">
        <v>466</v>
      </c>
      <c r="L56" s="452" t="s">
        <v>467</v>
      </c>
      <c r="M56" s="452" t="s">
        <v>476</v>
      </c>
      <c r="N56" s="452" t="s">
        <v>468</v>
      </c>
      <c r="O56" s="452" t="s">
        <v>475</v>
      </c>
    </row>
    <row r="57" spans="1:15" x14ac:dyDescent="0.3">
      <c r="A57" s="452" t="s">
        <v>462</v>
      </c>
      <c r="B57" s="453" t="s">
        <v>603</v>
      </c>
      <c r="C57" s="452" t="s">
        <v>464</v>
      </c>
      <c r="D57" s="452" t="s">
        <v>462</v>
      </c>
      <c r="E57" s="452">
        <v>2156</v>
      </c>
      <c r="F57" s="452" t="s">
        <v>465</v>
      </c>
      <c r="G57" s="454"/>
      <c r="H57" s="452" t="s">
        <v>475</v>
      </c>
      <c r="I57" s="452" t="s">
        <v>475</v>
      </c>
      <c r="J57" s="452" t="s">
        <v>475</v>
      </c>
      <c r="K57" s="452" t="s">
        <v>466</v>
      </c>
      <c r="L57" s="452" t="s">
        <v>467</v>
      </c>
      <c r="M57" s="452" t="s">
        <v>476</v>
      </c>
      <c r="N57" s="452" t="s">
        <v>468</v>
      </c>
      <c r="O57" s="452" t="s">
        <v>475</v>
      </c>
    </row>
    <row r="58" spans="1:15" x14ac:dyDescent="0.3">
      <c r="A58" s="452" t="s">
        <v>462</v>
      </c>
      <c r="B58" s="453" t="s">
        <v>604</v>
      </c>
      <c r="C58" s="452" t="s">
        <v>464</v>
      </c>
      <c r="D58" s="452" t="s">
        <v>462</v>
      </c>
      <c r="E58" s="452" t="s">
        <v>605</v>
      </c>
      <c r="F58" s="452" t="s">
        <v>569</v>
      </c>
      <c r="G58" s="454">
        <v>48.8</v>
      </c>
      <c r="H58" s="452" t="s">
        <v>573</v>
      </c>
      <c r="I58" s="452" t="s">
        <v>573</v>
      </c>
      <c r="J58" s="452" t="s">
        <v>573</v>
      </c>
      <c r="K58" s="452" t="s">
        <v>466</v>
      </c>
      <c r="L58" s="452" t="s">
        <v>467</v>
      </c>
      <c r="M58" s="452" t="s">
        <v>476</v>
      </c>
      <c r="N58" s="452" t="s">
        <v>468</v>
      </c>
      <c r="O58" s="452" t="s">
        <v>475</v>
      </c>
    </row>
    <row r="59" spans="1:15" x14ac:dyDescent="0.3">
      <c r="A59" s="452" t="s">
        <v>462</v>
      </c>
      <c r="B59" s="453" t="s">
        <v>606</v>
      </c>
      <c r="C59" s="452" t="s">
        <v>464</v>
      </c>
      <c r="D59" s="452" t="s">
        <v>462</v>
      </c>
      <c r="E59" s="452" t="s">
        <v>607</v>
      </c>
      <c r="F59" s="452" t="s">
        <v>569</v>
      </c>
      <c r="G59" s="454">
        <v>48.8</v>
      </c>
      <c r="H59" s="452" t="s">
        <v>608</v>
      </c>
      <c r="I59" s="452" t="s">
        <v>608</v>
      </c>
      <c r="J59" s="452" t="s">
        <v>608</v>
      </c>
      <c r="K59" s="452" t="s">
        <v>466</v>
      </c>
      <c r="L59" s="452" t="s">
        <v>467</v>
      </c>
      <c r="M59" s="452" t="s">
        <v>473</v>
      </c>
      <c r="N59" s="452" t="s">
        <v>468</v>
      </c>
      <c r="O59" s="452" t="s">
        <v>3028</v>
      </c>
    </row>
    <row r="60" spans="1:15" x14ac:dyDescent="0.3">
      <c r="A60" s="452" t="s">
        <v>462</v>
      </c>
      <c r="B60" s="453" t="s">
        <v>609</v>
      </c>
      <c r="C60" s="452" t="s">
        <v>464</v>
      </c>
      <c r="D60" s="452" t="s">
        <v>462</v>
      </c>
      <c r="E60" s="452" t="s">
        <v>610</v>
      </c>
      <c r="F60" s="452" t="s">
        <v>465</v>
      </c>
      <c r="G60" s="454"/>
      <c r="H60" s="452" t="s">
        <v>529</v>
      </c>
      <c r="I60" s="452" t="s">
        <v>529</v>
      </c>
      <c r="J60" s="452" t="s">
        <v>529</v>
      </c>
      <c r="K60" s="452" t="s">
        <v>466</v>
      </c>
      <c r="L60" s="452" t="s">
        <v>467</v>
      </c>
      <c r="M60" s="452" t="s">
        <v>473</v>
      </c>
      <c r="N60" s="452" t="s">
        <v>468</v>
      </c>
      <c r="O60" s="452" t="s">
        <v>3029</v>
      </c>
    </row>
    <row r="61" spans="1:15" x14ac:dyDescent="0.3">
      <c r="A61" s="452" t="s">
        <v>462</v>
      </c>
      <c r="B61" s="453" t="s">
        <v>611</v>
      </c>
      <c r="C61" s="452" t="s">
        <v>464</v>
      </c>
      <c r="D61" s="452" t="s">
        <v>462</v>
      </c>
      <c r="E61" s="452">
        <v>2157</v>
      </c>
      <c r="F61" s="452" t="s">
        <v>479</v>
      </c>
      <c r="G61" s="454"/>
      <c r="H61" s="452" t="s">
        <v>475</v>
      </c>
      <c r="I61" s="452" t="s">
        <v>475</v>
      </c>
      <c r="J61" s="452" t="s">
        <v>475</v>
      </c>
      <c r="K61" s="452" t="s">
        <v>466</v>
      </c>
      <c r="L61" s="452" t="s">
        <v>467</v>
      </c>
      <c r="M61" s="452" t="s">
        <v>476</v>
      </c>
      <c r="N61" s="452" t="s">
        <v>468</v>
      </c>
      <c r="O61" s="452" t="s">
        <v>475</v>
      </c>
    </row>
    <row r="62" spans="1:15" x14ac:dyDescent="0.3">
      <c r="A62" s="452" t="s">
        <v>462</v>
      </c>
      <c r="B62" s="453" t="s">
        <v>612</v>
      </c>
      <c r="C62" s="452" t="s">
        <v>464</v>
      </c>
      <c r="D62" s="452" t="s">
        <v>462</v>
      </c>
      <c r="E62" s="452" t="s">
        <v>613</v>
      </c>
      <c r="F62" s="452" t="s">
        <v>569</v>
      </c>
      <c r="G62" s="454">
        <v>48.9</v>
      </c>
      <c r="H62" s="452" t="s">
        <v>573</v>
      </c>
      <c r="I62" s="452" t="s">
        <v>573</v>
      </c>
      <c r="J62" s="452" t="s">
        <v>573</v>
      </c>
      <c r="K62" s="452" t="s">
        <v>466</v>
      </c>
      <c r="L62" s="452" t="s">
        <v>467</v>
      </c>
      <c r="M62" s="452" t="s">
        <v>476</v>
      </c>
      <c r="N62" s="452" t="s">
        <v>468</v>
      </c>
      <c r="O62" s="452" t="s">
        <v>475</v>
      </c>
    </row>
    <row r="63" spans="1:15" x14ac:dyDescent="0.3">
      <c r="A63" s="452" t="s">
        <v>462</v>
      </c>
      <c r="B63" s="453" t="s">
        <v>614</v>
      </c>
      <c r="C63" s="452" t="s">
        <v>464</v>
      </c>
      <c r="D63" s="452" t="s">
        <v>462</v>
      </c>
      <c r="E63" s="452" t="s">
        <v>615</v>
      </c>
      <c r="F63" s="452" t="s">
        <v>465</v>
      </c>
      <c r="G63" s="454"/>
      <c r="H63" s="452" t="s">
        <v>616</v>
      </c>
      <c r="I63" s="452" t="s">
        <v>616</v>
      </c>
      <c r="J63" s="452" t="s">
        <v>616</v>
      </c>
      <c r="K63" s="452" t="s">
        <v>466</v>
      </c>
      <c r="L63" s="452" t="s">
        <v>467</v>
      </c>
      <c r="M63" s="452" t="s">
        <v>537</v>
      </c>
      <c r="N63" s="452" t="s">
        <v>468</v>
      </c>
      <c r="O63" s="452" t="s">
        <v>730</v>
      </c>
    </row>
    <row r="64" spans="1:15" x14ac:dyDescent="0.3">
      <c r="A64" s="452" t="s">
        <v>462</v>
      </c>
      <c r="B64" s="453" t="s">
        <v>617</v>
      </c>
      <c r="C64" s="452" t="s">
        <v>464</v>
      </c>
      <c r="D64" s="452" t="s">
        <v>462</v>
      </c>
      <c r="E64" s="452">
        <v>2161</v>
      </c>
      <c r="F64" s="452" t="s">
        <v>465</v>
      </c>
      <c r="G64" s="454"/>
      <c r="H64" s="452" t="s">
        <v>475</v>
      </c>
      <c r="I64" s="452" t="s">
        <v>475</v>
      </c>
      <c r="J64" s="452" t="s">
        <v>475</v>
      </c>
      <c r="K64" s="452" t="s">
        <v>466</v>
      </c>
      <c r="L64" s="452" t="s">
        <v>467</v>
      </c>
      <c r="M64" s="452" t="s">
        <v>476</v>
      </c>
      <c r="N64" s="452" t="s">
        <v>468</v>
      </c>
      <c r="O64" s="452" t="s">
        <v>475</v>
      </c>
    </row>
    <row r="65" spans="1:15" x14ac:dyDescent="0.3">
      <c r="A65" s="452" t="s">
        <v>462</v>
      </c>
      <c r="B65" s="453" t="s">
        <v>618</v>
      </c>
      <c r="C65" s="452" t="s">
        <v>464</v>
      </c>
      <c r="D65" s="452" t="s">
        <v>462</v>
      </c>
      <c r="E65" s="452">
        <v>2162</v>
      </c>
      <c r="F65" s="452" t="s">
        <v>465</v>
      </c>
      <c r="G65" s="454"/>
      <c r="H65" s="452" t="s">
        <v>475</v>
      </c>
      <c r="I65" s="452" t="s">
        <v>475</v>
      </c>
      <c r="J65" s="452" t="s">
        <v>475</v>
      </c>
      <c r="K65" s="452" t="s">
        <v>466</v>
      </c>
      <c r="L65" s="452" t="s">
        <v>467</v>
      </c>
      <c r="M65" s="452" t="s">
        <v>476</v>
      </c>
      <c r="N65" s="452" t="s">
        <v>468</v>
      </c>
      <c r="O65" s="452" t="s">
        <v>475</v>
      </c>
    </row>
    <row r="66" spans="1:15" x14ac:dyDescent="0.3">
      <c r="A66" s="452" t="s">
        <v>462</v>
      </c>
      <c r="B66" s="453" t="s">
        <v>619</v>
      </c>
      <c r="C66" s="452" t="s">
        <v>464</v>
      </c>
      <c r="D66" s="452" t="s">
        <v>462</v>
      </c>
      <c r="E66" s="452" t="s">
        <v>620</v>
      </c>
      <c r="F66" s="452" t="s">
        <v>465</v>
      </c>
      <c r="G66" s="454"/>
      <c r="H66" s="452" t="s">
        <v>621</v>
      </c>
      <c r="I66" s="452" t="s">
        <v>621</v>
      </c>
      <c r="J66" s="452" t="s">
        <v>621</v>
      </c>
      <c r="K66" s="452" t="s">
        <v>466</v>
      </c>
      <c r="L66" s="452" t="s">
        <v>467</v>
      </c>
      <c r="M66" s="452" t="s">
        <v>473</v>
      </c>
      <c r="N66" s="452" t="s">
        <v>468</v>
      </c>
      <c r="O66" s="452" t="s">
        <v>3030</v>
      </c>
    </row>
    <row r="67" spans="1:15" x14ac:dyDescent="0.3">
      <c r="A67" s="452" t="s">
        <v>462</v>
      </c>
      <c r="B67" s="453" t="s">
        <v>622</v>
      </c>
      <c r="C67" s="452" t="s">
        <v>464</v>
      </c>
      <c r="D67" s="452" t="s">
        <v>462</v>
      </c>
      <c r="E67" s="452" t="s">
        <v>623</v>
      </c>
      <c r="F67" s="452" t="s">
        <v>479</v>
      </c>
      <c r="G67" s="454"/>
      <c r="H67" s="452" t="s">
        <v>624</v>
      </c>
      <c r="I67" s="452" t="s">
        <v>624</v>
      </c>
      <c r="J67" s="452" t="s">
        <v>624</v>
      </c>
      <c r="K67" s="452" t="s">
        <v>466</v>
      </c>
      <c r="L67" s="452" t="s">
        <v>467</v>
      </c>
      <c r="M67" s="452" t="s">
        <v>485</v>
      </c>
      <c r="N67" s="452" t="s">
        <v>468</v>
      </c>
      <c r="O67" s="452" t="s">
        <v>624</v>
      </c>
    </row>
    <row r="68" spans="1:15" x14ac:dyDescent="0.3">
      <c r="A68" s="452" t="s">
        <v>462</v>
      </c>
      <c r="B68" s="453" t="s">
        <v>625</v>
      </c>
      <c r="C68" s="452" t="s">
        <v>464</v>
      </c>
      <c r="D68" s="452" t="s">
        <v>462</v>
      </c>
      <c r="E68" s="452">
        <v>2164</v>
      </c>
      <c r="F68" s="452" t="s">
        <v>465</v>
      </c>
      <c r="G68" s="454"/>
      <c r="H68" s="452" t="s">
        <v>475</v>
      </c>
      <c r="I68" s="452" t="s">
        <v>475</v>
      </c>
      <c r="J68" s="452" t="s">
        <v>475</v>
      </c>
      <c r="K68" s="452" t="s">
        <v>466</v>
      </c>
      <c r="L68" s="452" t="s">
        <v>467</v>
      </c>
      <c r="M68" s="452" t="s">
        <v>476</v>
      </c>
      <c r="N68" s="452" t="s">
        <v>468</v>
      </c>
      <c r="O68" s="452" t="s">
        <v>475</v>
      </c>
    </row>
    <row r="69" spans="1:15" x14ac:dyDescent="0.3">
      <c r="A69" s="452" t="s">
        <v>462</v>
      </c>
      <c r="B69" s="453" t="s">
        <v>626</v>
      </c>
      <c r="C69" s="452" t="s">
        <v>464</v>
      </c>
      <c r="D69" s="452" t="s">
        <v>462</v>
      </c>
      <c r="E69" s="452" t="s">
        <v>627</v>
      </c>
      <c r="F69" s="452" t="s">
        <v>465</v>
      </c>
      <c r="G69" s="454"/>
      <c r="H69" s="452" t="s">
        <v>628</v>
      </c>
      <c r="I69" s="452" t="s">
        <v>628</v>
      </c>
      <c r="J69" s="452" t="s">
        <v>628</v>
      </c>
      <c r="K69" s="452" t="s">
        <v>466</v>
      </c>
      <c r="L69" s="452" t="s">
        <v>467</v>
      </c>
      <c r="M69" s="452" t="s">
        <v>533</v>
      </c>
      <c r="N69" s="452" t="s">
        <v>468</v>
      </c>
      <c r="O69" s="452" t="s">
        <v>3031</v>
      </c>
    </row>
    <row r="70" spans="1:15" x14ac:dyDescent="0.3">
      <c r="A70" s="452" t="s">
        <v>462</v>
      </c>
      <c r="B70" s="453" t="s">
        <v>629</v>
      </c>
      <c r="C70" s="452" t="s">
        <v>464</v>
      </c>
      <c r="D70" s="452" t="s">
        <v>462</v>
      </c>
      <c r="E70" s="452" t="s">
        <v>630</v>
      </c>
      <c r="F70" s="452" t="s">
        <v>465</v>
      </c>
      <c r="G70" s="454"/>
      <c r="H70" s="452" t="s">
        <v>631</v>
      </c>
      <c r="I70" s="452" t="s">
        <v>631</v>
      </c>
      <c r="J70" s="452" t="s">
        <v>631</v>
      </c>
      <c r="K70" s="452" t="s">
        <v>466</v>
      </c>
      <c r="L70" s="452" t="s">
        <v>467</v>
      </c>
      <c r="M70" s="452" t="s">
        <v>476</v>
      </c>
      <c r="N70" s="452" t="s">
        <v>468</v>
      </c>
      <c r="O70" s="452" t="s">
        <v>475</v>
      </c>
    </row>
    <row r="71" spans="1:15" x14ac:dyDescent="0.3">
      <c r="A71" s="452" t="s">
        <v>462</v>
      </c>
      <c r="B71" s="453" t="s">
        <v>632</v>
      </c>
      <c r="C71" s="452" t="s">
        <v>464</v>
      </c>
      <c r="D71" s="452" t="s">
        <v>462</v>
      </c>
      <c r="E71" s="452">
        <v>2165</v>
      </c>
      <c r="F71" s="452" t="s">
        <v>465</v>
      </c>
      <c r="G71" s="454"/>
      <c r="H71" s="452" t="s">
        <v>475</v>
      </c>
      <c r="I71" s="452" t="s">
        <v>475</v>
      </c>
      <c r="J71" s="452" t="s">
        <v>475</v>
      </c>
      <c r="K71" s="452" t="s">
        <v>466</v>
      </c>
      <c r="L71" s="452" t="s">
        <v>467</v>
      </c>
      <c r="M71" s="452" t="s">
        <v>476</v>
      </c>
      <c r="N71" s="452" t="s">
        <v>468</v>
      </c>
      <c r="O71" s="452" t="s">
        <v>475</v>
      </c>
    </row>
    <row r="72" spans="1:15" x14ac:dyDescent="0.3">
      <c r="A72" s="452" t="s">
        <v>462</v>
      </c>
      <c r="B72" s="453" t="s">
        <v>633</v>
      </c>
      <c r="C72" s="452" t="s">
        <v>464</v>
      </c>
      <c r="D72" s="452" t="s">
        <v>462</v>
      </c>
      <c r="E72" s="452">
        <v>2166</v>
      </c>
      <c r="F72" s="452" t="s">
        <v>465</v>
      </c>
      <c r="G72" s="454"/>
      <c r="H72" s="452" t="s">
        <v>475</v>
      </c>
      <c r="I72" s="452" t="s">
        <v>475</v>
      </c>
      <c r="J72" s="452" t="s">
        <v>475</v>
      </c>
      <c r="K72" s="452" t="s">
        <v>466</v>
      </c>
      <c r="L72" s="452" t="s">
        <v>467</v>
      </c>
      <c r="M72" s="452" t="s">
        <v>476</v>
      </c>
      <c r="N72" s="452" t="s">
        <v>468</v>
      </c>
      <c r="O72" s="452" t="s">
        <v>475</v>
      </c>
    </row>
    <row r="73" spans="1:15" x14ac:dyDescent="0.3">
      <c r="A73" s="452" t="s">
        <v>462</v>
      </c>
      <c r="B73" s="453" t="s">
        <v>634</v>
      </c>
      <c r="C73" s="452" t="s">
        <v>464</v>
      </c>
      <c r="D73" s="452" t="s">
        <v>462</v>
      </c>
      <c r="E73" s="452" t="s">
        <v>635</v>
      </c>
      <c r="F73" s="452" t="s">
        <v>465</v>
      </c>
      <c r="G73" s="454"/>
      <c r="H73" s="452" t="s">
        <v>636</v>
      </c>
      <c r="I73" s="452" t="s">
        <v>636</v>
      </c>
      <c r="J73" s="452" t="s">
        <v>636</v>
      </c>
      <c r="K73" s="452" t="s">
        <v>466</v>
      </c>
      <c r="L73" s="452" t="s">
        <v>467</v>
      </c>
      <c r="M73" s="452" t="s">
        <v>533</v>
      </c>
      <c r="N73" s="452" t="s">
        <v>468</v>
      </c>
      <c r="O73" s="452" t="s">
        <v>3032</v>
      </c>
    </row>
    <row r="74" spans="1:15" x14ac:dyDescent="0.3">
      <c r="A74" s="452" t="s">
        <v>462</v>
      </c>
      <c r="B74" s="453" t="s">
        <v>637</v>
      </c>
      <c r="C74" s="452" t="s">
        <v>464</v>
      </c>
      <c r="D74" s="452" t="s">
        <v>462</v>
      </c>
      <c r="E74" s="452" t="s">
        <v>638</v>
      </c>
      <c r="F74" s="452" t="s">
        <v>465</v>
      </c>
      <c r="G74" s="454"/>
      <c r="H74" s="452" t="s">
        <v>639</v>
      </c>
      <c r="I74" s="452" t="s">
        <v>639</v>
      </c>
      <c r="J74" s="452" t="s">
        <v>640</v>
      </c>
      <c r="K74" s="452" t="s">
        <v>466</v>
      </c>
      <c r="L74" s="452" t="s">
        <v>467</v>
      </c>
      <c r="M74" s="452" t="s">
        <v>473</v>
      </c>
      <c r="N74" s="452" t="s">
        <v>468</v>
      </c>
      <c r="O74" s="452" t="s">
        <v>3033</v>
      </c>
    </row>
    <row r="75" spans="1:15" x14ac:dyDescent="0.3">
      <c r="A75" s="452" t="s">
        <v>462</v>
      </c>
      <c r="B75" s="453" t="s">
        <v>641</v>
      </c>
      <c r="C75" s="452" t="s">
        <v>464</v>
      </c>
      <c r="D75" s="452" t="s">
        <v>462</v>
      </c>
      <c r="E75" s="452" t="s">
        <v>642</v>
      </c>
      <c r="F75" s="452" t="s">
        <v>479</v>
      </c>
      <c r="G75" s="454"/>
      <c r="H75" s="452" t="s">
        <v>576</v>
      </c>
      <c r="I75" s="452" t="s">
        <v>576</v>
      </c>
      <c r="J75" s="452" t="s">
        <v>576</v>
      </c>
      <c r="K75" s="452" t="s">
        <v>466</v>
      </c>
      <c r="L75" s="452" t="s">
        <v>467</v>
      </c>
      <c r="M75" s="452" t="s">
        <v>476</v>
      </c>
      <c r="N75" s="452" t="s">
        <v>468</v>
      </c>
      <c r="O75" s="452" t="s">
        <v>475</v>
      </c>
    </row>
    <row r="76" spans="1:15" x14ac:dyDescent="0.3">
      <c r="A76" s="452" t="s">
        <v>462</v>
      </c>
      <c r="B76" s="453" t="s">
        <v>643</v>
      </c>
      <c r="C76" s="452" t="s">
        <v>464</v>
      </c>
      <c r="D76" s="452" t="s">
        <v>462</v>
      </c>
      <c r="E76" s="452" t="s">
        <v>644</v>
      </c>
      <c r="F76" s="452" t="s">
        <v>479</v>
      </c>
      <c r="G76" s="454"/>
      <c r="H76" s="452" t="s">
        <v>645</v>
      </c>
      <c r="I76" s="452" t="s">
        <v>645</v>
      </c>
      <c r="J76" s="452" t="s">
        <v>645</v>
      </c>
      <c r="K76" s="452" t="s">
        <v>466</v>
      </c>
      <c r="L76" s="452" t="s">
        <v>467</v>
      </c>
      <c r="M76" s="452" t="s">
        <v>533</v>
      </c>
      <c r="N76" s="452" t="s">
        <v>468</v>
      </c>
      <c r="O76" s="452" t="s">
        <v>3034</v>
      </c>
    </row>
    <row r="77" spans="1:15" x14ac:dyDescent="0.3">
      <c r="A77" s="452" t="s">
        <v>462</v>
      </c>
      <c r="B77" s="453" t="s">
        <v>646</v>
      </c>
      <c r="C77" s="452" t="s">
        <v>464</v>
      </c>
      <c r="D77" s="452" t="s">
        <v>462</v>
      </c>
      <c r="E77" s="452">
        <v>2168</v>
      </c>
      <c r="F77" s="452" t="s">
        <v>479</v>
      </c>
      <c r="G77" s="454"/>
      <c r="H77" s="452" t="s">
        <v>475</v>
      </c>
      <c r="I77" s="452" t="s">
        <v>475</v>
      </c>
      <c r="J77" s="452" t="s">
        <v>475</v>
      </c>
      <c r="K77" s="452" t="s">
        <v>466</v>
      </c>
      <c r="L77" s="452" t="s">
        <v>467</v>
      </c>
      <c r="M77" s="452" t="s">
        <v>476</v>
      </c>
      <c r="N77" s="452" t="s">
        <v>468</v>
      </c>
      <c r="O77" s="452" t="s">
        <v>475</v>
      </c>
    </row>
    <row r="78" spans="1:15" x14ac:dyDescent="0.3">
      <c r="A78" s="452" t="s">
        <v>462</v>
      </c>
      <c r="B78" s="453" t="s">
        <v>647</v>
      </c>
      <c r="C78" s="452" t="s">
        <v>464</v>
      </c>
      <c r="D78" s="452" t="s">
        <v>462</v>
      </c>
      <c r="E78" s="452" t="s">
        <v>648</v>
      </c>
      <c r="F78" s="452" t="s">
        <v>465</v>
      </c>
      <c r="G78" s="454"/>
      <c r="H78" s="452" t="s">
        <v>536</v>
      </c>
      <c r="I78" s="452" t="s">
        <v>536</v>
      </c>
      <c r="J78" s="452" t="s">
        <v>536</v>
      </c>
      <c r="K78" s="452" t="s">
        <v>466</v>
      </c>
      <c r="L78" s="452" t="s">
        <v>467</v>
      </c>
      <c r="M78" s="452" t="s">
        <v>473</v>
      </c>
      <c r="N78" s="452" t="s">
        <v>468</v>
      </c>
      <c r="O78" s="452" t="s">
        <v>3035</v>
      </c>
    </row>
    <row r="79" spans="1:15" x14ac:dyDescent="0.3">
      <c r="A79" s="452" t="s">
        <v>462</v>
      </c>
      <c r="B79" s="453" t="s">
        <v>649</v>
      </c>
      <c r="C79" s="452" t="s">
        <v>464</v>
      </c>
      <c r="D79" s="452" t="s">
        <v>462</v>
      </c>
      <c r="E79" s="452">
        <v>2169</v>
      </c>
      <c r="F79" s="452" t="s">
        <v>479</v>
      </c>
      <c r="G79" s="454"/>
      <c r="H79" s="452" t="s">
        <v>475</v>
      </c>
      <c r="I79" s="452" t="s">
        <v>475</v>
      </c>
      <c r="J79" s="452" t="s">
        <v>475</v>
      </c>
      <c r="K79" s="452" t="s">
        <v>466</v>
      </c>
      <c r="L79" s="452" t="s">
        <v>467</v>
      </c>
      <c r="M79" s="452" t="s">
        <v>476</v>
      </c>
      <c r="N79" s="452" t="s">
        <v>468</v>
      </c>
      <c r="O79" s="452" t="s">
        <v>475</v>
      </c>
    </row>
    <row r="80" spans="1:15" x14ac:dyDescent="0.3">
      <c r="A80" s="452" t="s">
        <v>462</v>
      </c>
      <c r="B80" s="453" t="s">
        <v>650</v>
      </c>
      <c r="C80" s="452" t="s">
        <v>464</v>
      </c>
      <c r="D80" s="452" t="s">
        <v>462</v>
      </c>
      <c r="E80" s="452">
        <v>580</v>
      </c>
      <c r="F80" s="452" t="s">
        <v>465</v>
      </c>
      <c r="G80" s="454"/>
      <c r="H80" s="452" t="s">
        <v>651</v>
      </c>
      <c r="I80" s="452" t="s">
        <v>651</v>
      </c>
      <c r="J80" s="452" t="s">
        <v>651</v>
      </c>
      <c r="K80" s="452" t="s">
        <v>466</v>
      </c>
      <c r="L80" s="452" t="s">
        <v>467</v>
      </c>
      <c r="M80" s="452" t="s">
        <v>476</v>
      </c>
      <c r="N80" s="452" t="s">
        <v>468</v>
      </c>
      <c r="O80" s="452" t="s">
        <v>651</v>
      </c>
    </row>
    <row r="81" spans="1:15" x14ac:dyDescent="0.3">
      <c r="A81" s="452" t="s">
        <v>462</v>
      </c>
      <c r="B81" s="453" t="s">
        <v>652</v>
      </c>
      <c r="C81" s="452" t="s">
        <v>464</v>
      </c>
      <c r="D81" s="452" t="s">
        <v>462</v>
      </c>
      <c r="E81" s="452" t="s">
        <v>653</v>
      </c>
      <c r="F81" s="452" t="s">
        <v>465</v>
      </c>
      <c r="G81" s="454"/>
      <c r="H81" s="452" t="s">
        <v>654</v>
      </c>
      <c r="I81" s="452" t="s">
        <v>654</v>
      </c>
      <c r="J81" s="452" t="s">
        <v>654</v>
      </c>
      <c r="K81" s="452" t="s">
        <v>466</v>
      </c>
      <c r="L81" s="452" t="s">
        <v>467</v>
      </c>
      <c r="M81" s="452" t="s">
        <v>476</v>
      </c>
      <c r="N81" s="452" t="s">
        <v>468</v>
      </c>
      <c r="O81" s="452" t="s">
        <v>475</v>
      </c>
    </row>
    <row r="82" spans="1:15" x14ac:dyDescent="0.3">
      <c r="A82" s="452" t="s">
        <v>462</v>
      </c>
      <c r="B82" s="453" t="s">
        <v>655</v>
      </c>
      <c r="C82" s="452" t="s">
        <v>464</v>
      </c>
      <c r="D82" s="452" t="s">
        <v>462</v>
      </c>
      <c r="E82" s="452">
        <v>2171</v>
      </c>
      <c r="F82" s="452" t="s">
        <v>465</v>
      </c>
      <c r="G82" s="454"/>
      <c r="H82" s="452" t="s">
        <v>475</v>
      </c>
      <c r="I82" s="452" t="s">
        <v>475</v>
      </c>
      <c r="J82" s="452" t="s">
        <v>475</v>
      </c>
      <c r="K82" s="452" t="s">
        <v>466</v>
      </c>
      <c r="L82" s="452" t="s">
        <v>467</v>
      </c>
      <c r="M82" s="452" t="s">
        <v>476</v>
      </c>
      <c r="N82" s="452" t="s">
        <v>468</v>
      </c>
      <c r="O82" s="452" t="s">
        <v>475</v>
      </c>
    </row>
    <row r="83" spans="1:15" x14ac:dyDescent="0.3">
      <c r="A83" s="452" t="s">
        <v>462</v>
      </c>
      <c r="B83" s="453" t="s">
        <v>656</v>
      </c>
      <c r="C83" s="452" t="s">
        <v>464</v>
      </c>
      <c r="D83" s="452" t="s">
        <v>462</v>
      </c>
      <c r="E83" s="452" t="s">
        <v>657</v>
      </c>
      <c r="F83" s="452" t="s">
        <v>479</v>
      </c>
      <c r="G83" s="454"/>
      <c r="H83" s="452" t="s">
        <v>651</v>
      </c>
      <c r="I83" s="452" t="s">
        <v>651</v>
      </c>
      <c r="J83" s="452" t="s">
        <v>651</v>
      </c>
      <c r="K83" s="452" t="s">
        <v>466</v>
      </c>
      <c r="L83" s="452" t="s">
        <v>467</v>
      </c>
      <c r="M83" s="452" t="s">
        <v>476</v>
      </c>
      <c r="N83" s="452" t="s">
        <v>468</v>
      </c>
      <c r="O83" s="452" t="s">
        <v>651</v>
      </c>
    </row>
    <row r="84" spans="1:15" x14ac:dyDescent="0.3">
      <c r="A84" s="452" t="s">
        <v>462</v>
      </c>
      <c r="B84" s="453" t="s">
        <v>658</v>
      </c>
      <c r="C84" s="452" t="s">
        <v>464</v>
      </c>
      <c r="D84" s="452" t="s">
        <v>462</v>
      </c>
      <c r="E84" s="452">
        <v>2172</v>
      </c>
      <c r="F84" s="452" t="s">
        <v>465</v>
      </c>
      <c r="G84" s="454"/>
      <c r="H84" s="452" t="s">
        <v>475</v>
      </c>
      <c r="I84" s="452" t="s">
        <v>475</v>
      </c>
      <c r="J84" s="452" t="s">
        <v>475</v>
      </c>
      <c r="K84" s="452" t="s">
        <v>466</v>
      </c>
      <c r="L84" s="452" t="s">
        <v>467</v>
      </c>
      <c r="M84" s="452" t="s">
        <v>476</v>
      </c>
      <c r="N84" s="452" t="s">
        <v>468</v>
      </c>
      <c r="O84" s="452" t="s">
        <v>475</v>
      </c>
    </row>
    <row r="85" spans="1:15" x14ac:dyDescent="0.3">
      <c r="A85" s="452" t="s">
        <v>462</v>
      </c>
      <c r="B85" s="453" t="s">
        <v>659</v>
      </c>
      <c r="C85" s="452" t="s">
        <v>464</v>
      </c>
      <c r="D85" s="452" t="s">
        <v>462</v>
      </c>
      <c r="E85" s="452" t="s">
        <v>660</v>
      </c>
      <c r="F85" s="452" t="s">
        <v>465</v>
      </c>
      <c r="G85" s="454"/>
      <c r="H85" s="452" t="s">
        <v>651</v>
      </c>
      <c r="I85" s="452" t="s">
        <v>651</v>
      </c>
      <c r="J85" s="452" t="s">
        <v>651</v>
      </c>
      <c r="K85" s="452" t="s">
        <v>466</v>
      </c>
      <c r="L85" s="452" t="s">
        <v>467</v>
      </c>
      <c r="M85" s="452" t="s">
        <v>476</v>
      </c>
      <c r="N85" s="452" t="s">
        <v>468</v>
      </c>
      <c r="O85" s="452" t="s">
        <v>651</v>
      </c>
    </row>
    <row r="86" spans="1:15" x14ac:dyDescent="0.3">
      <c r="A86" s="452" t="s">
        <v>462</v>
      </c>
      <c r="B86" s="453" t="s">
        <v>661</v>
      </c>
      <c r="C86" s="452" t="s">
        <v>464</v>
      </c>
      <c r="D86" s="452" t="s">
        <v>462</v>
      </c>
      <c r="E86" s="452">
        <v>583</v>
      </c>
      <c r="F86" s="452" t="s">
        <v>479</v>
      </c>
      <c r="G86" s="454"/>
      <c r="H86" s="452" t="s">
        <v>651</v>
      </c>
      <c r="I86" s="452" t="s">
        <v>651</v>
      </c>
      <c r="J86" s="452" t="s">
        <v>651</v>
      </c>
      <c r="K86" s="452" t="s">
        <v>466</v>
      </c>
      <c r="L86" s="452" t="s">
        <v>467</v>
      </c>
      <c r="M86" s="452" t="s">
        <v>476</v>
      </c>
      <c r="N86" s="452" t="s">
        <v>468</v>
      </c>
      <c r="O86" s="452" t="s">
        <v>651</v>
      </c>
    </row>
    <row r="87" spans="1:15" x14ac:dyDescent="0.3">
      <c r="A87" s="452" t="s">
        <v>462</v>
      </c>
      <c r="B87" s="453" t="s">
        <v>662</v>
      </c>
      <c r="C87" s="452" t="s">
        <v>464</v>
      </c>
      <c r="D87" s="452" t="s">
        <v>462</v>
      </c>
      <c r="E87" s="452" t="s">
        <v>663</v>
      </c>
      <c r="F87" s="452" t="s">
        <v>479</v>
      </c>
      <c r="G87" s="454"/>
      <c r="H87" s="452" t="s">
        <v>651</v>
      </c>
      <c r="I87" s="452" t="s">
        <v>651</v>
      </c>
      <c r="J87" s="452" t="s">
        <v>651</v>
      </c>
      <c r="K87" s="452" t="s">
        <v>466</v>
      </c>
      <c r="L87" s="452" t="s">
        <v>467</v>
      </c>
      <c r="M87" s="452" t="s">
        <v>476</v>
      </c>
      <c r="N87" s="452" t="s">
        <v>468</v>
      </c>
      <c r="O87" s="452" t="s">
        <v>651</v>
      </c>
    </row>
    <row r="88" spans="1:15" x14ac:dyDescent="0.3">
      <c r="A88" s="452" t="s">
        <v>462</v>
      </c>
      <c r="B88" s="453" t="s">
        <v>664</v>
      </c>
      <c r="C88" s="452" t="s">
        <v>464</v>
      </c>
      <c r="D88" s="452" t="s">
        <v>462</v>
      </c>
      <c r="E88" s="452" t="s">
        <v>665</v>
      </c>
      <c r="F88" s="452" t="s">
        <v>479</v>
      </c>
      <c r="G88" s="454"/>
      <c r="H88" s="452" t="s">
        <v>624</v>
      </c>
      <c r="I88" s="452" t="s">
        <v>624</v>
      </c>
      <c r="J88" s="452" t="s">
        <v>624</v>
      </c>
      <c r="K88" s="452" t="s">
        <v>466</v>
      </c>
      <c r="L88" s="452" t="s">
        <v>467</v>
      </c>
      <c r="M88" s="452" t="s">
        <v>485</v>
      </c>
      <c r="N88" s="452" t="s">
        <v>468</v>
      </c>
      <c r="O88" s="452" t="s">
        <v>624</v>
      </c>
    </row>
    <row r="89" spans="1:15" x14ac:dyDescent="0.3">
      <c r="A89" s="452" t="s">
        <v>462</v>
      </c>
      <c r="B89" s="453" t="s">
        <v>666</v>
      </c>
      <c r="C89" s="452" t="s">
        <v>464</v>
      </c>
      <c r="D89" s="452" t="s">
        <v>462</v>
      </c>
      <c r="E89" s="452" t="s">
        <v>667</v>
      </c>
      <c r="F89" s="452" t="s">
        <v>465</v>
      </c>
      <c r="G89" s="454"/>
      <c r="H89" s="452" t="s">
        <v>624</v>
      </c>
      <c r="I89" s="452" t="s">
        <v>624</v>
      </c>
      <c r="J89" s="452" t="s">
        <v>624</v>
      </c>
      <c r="K89" s="452" t="s">
        <v>466</v>
      </c>
      <c r="L89" s="452" t="s">
        <v>467</v>
      </c>
      <c r="M89" s="452" t="s">
        <v>485</v>
      </c>
      <c r="N89" s="452" t="s">
        <v>468</v>
      </c>
      <c r="O89" s="452" t="s">
        <v>624</v>
      </c>
    </row>
    <row r="90" spans="1:15" x14ac:dyDescent="0.3">
      <c r="A90" s="452" t="s">
        <v>462</v>
      </c>
      <c r="B90" s="453" t="s">
        <v>668</v>
      </c>
      <c r="C90" s="452" t="s">
        <v>464</v>
      </c>
      <c r="D90" s="452" t="s">
        <v>462</v>
      </c>
      <c r="E90" s="452" t="s">
        <v>669</v>
      </c>
      <c r="F90" s="452" t="s">
        <v>465</v>
      </c>
      <c r="G90" s="454"/>
      <c r="H90" s="452" t="s">
        <v>624</v>
      </c>
      <c r="I90" s="452" t="s">
        <v>624</v>
      </c>
      <c r="J90" s="452" t="s">
        <v>624</v>
      </c>
      <c r="K90" s="452" t="s">
        <v>466</v>
      </c>
      <c r="L90" s="452" t="s">
        <v>467</v>
      </c>
      <c r="M90" s="452" t="s">
        <v>485</v>
      </c>
      <c r="N90" s="452" t="s">
        <v>468</v>
      </c>
      <c r="O90" s="452" t="s">
        <v>624</v>
      </c>
    </row>
    <row r="91" spans="1:15" x14ac:dyDescent="0.3">
      <c r="A91" s="452" t="s">
        <v>462</v>
      </c>
      <c r="B91" s="453" t="s">
        <v>670</v>
      </c>
      <c r="C91" s="452" t="s">
        <v>464</v>
      </c>
      <c r="D91" s="452" t="s">
        <v>462</v>
      </c>
      <c r="E91" s="452" t="s">
        <v>671</v>
      </c>
      <c r="F91" s="452" t="s">
        <v>465</v>
      </c>
      <c r="G91" s="454"/>
      <c r="H91" s="452" t="s">
        <v>672</v>
      </c>
      <c r="I91" s="452" t="s">
        <v>672</v>
      </c>
      <c r="J91" s="452" t="s">
        <v>672</v>
      </c>
      <c r="K91" s="452" t="s">
        <v>466</v>
      </c>
      <c r="L91" s="452" t="s">
        <v>467</v>
      </c>
      <c r="M91" s="452" t="s">
        <v>473</v>
      </c>
      <c r="N91" s="452" t="s">
        <v>468</v>
      </c>
      <c r="O91" s="452" t="s">
        <v>3036</v>
      </c>
    </row>
    <row r="92" spans="1:15" x14ac:dyDescent="0.3">
      <c r="A92" s="452" t="s">
        <v>462</v>
      </c>
      <c r="B92" s="453" t="s">
        <v>673</v>
      </c>
      <c r="C92" s="452" t="s">
        <v>464</v>
      </c>
      <c r="D92" s="452" t="s">
        <v>462</v>
      </c>
      <c r="E92" s="452" t="s">
        <v>674</v>
      </c>
      <c r="F92" s="452" t="s">
        <v>479</v>
      </c>
      <c r="G92" s="454"/>
      <c r="H92" s="452" t="s">
        <v>675</v>
      </c>
      <c r="I92" s="452" t="s">
        <v>675</v>
      </c>
      <c r="J92" s="452" t="s">
        <v>675</v>
      </c>
      <c r="K92" s="452" t="s">
        <v>466</v>
      </c>
      <c r="L92" s="452" t="s">
        <v>467</v>
      </c>
      <c r="M92" s="452" t="s">
        <v>473</v>
      </c>
      <c r="N92" s="452" t="s">
        <v>468</v>
      </c>
      <c r="O92" s="452" t="s">
        <v>3037</v>
      </c>
    </row>
    <row r="93" spans="1:15" x14ac:dyDescent="0.3">
      <c r="A93" s="452" t="s">
        <v>462</v>
      </c>
      <c r="B93" s="453" t="s">
        <v>676</v>
      </c>
      <c r="C93" s="452" t="s">
        <v>464</v>
      </c>
      <c r="D93" s="452" t="s">
        <v>462</v>
      </c>
      <c r="E93" s="452" t="s">
        <v>677</v>
      </c>
      <c r="F93" s="452" t="s">
        <v>465</v>
      </c>
      <c r="G93" s="454"/>
      <c r="H93" s="452" t="s">
        <v>624</v>
      </c>
      <c r="I93" s="452" t="s">
        <v>624</v>
      </c>
      <c r="J93" s="452" t="s">
        <v>624</v>
      </c>
      <c r="K93" s="452" t="s">
        <v>466</v>
      </c>
      <c r="L93" s="452" t="s">
        <v>467</v>
      </c>
      <c r="M93" s="452" t="s">
        <v>485</v>
      </c>
      <c r="N93" s="452" t="s">
        <v>468</v>
      </c>
      <c r="O93" s="452" t="s">
        <v>624</v>
      </c>
    </row>
    <row r="94" spans="1:15" x14ac:dyDescent="0.3">
      <c r="A94" s="452" t="s">
        <v>462</v>
      </c>
      <c r="B94" s="453" t="s">
        <v>678</v>
      </c>
      <c r="C94" s="452" t="s">
        <v>464</v>
      </c>
      <c r="D94" s="452" t="s">
        <v>462</v>
      </c>
      <c r="E94" s="452" t="s">
        <v>679</v>
      </c>
      <c r="F94" s="452" t="s">
        <v>479</v>
      </c>
      <c r="G94" s="454"/>
      <c r="H94" s="452" t="s">
        <v>484</v>
      </c>
      <c r="I94" s="452" t="s">
        <v>484</v>
      </c>
      <c r="J94" s="452" t="s">
        <v>484</v>
      </c>
      <c r="K94" s="452" t="s">
        <v>466</v>
      </c>
      <c r="L94" s="452" t="s">
        <v>467</v>
      </c>
      <c r="M94" s="452" t="s">
        <v>473</v>
      </c>
      <c r="N94" s="452" t="s">
        <v>468</v>
      </c>
      <c r="O94" s="452" t="s">
        <v>3038</v>
      </c>
    </row>
    <row r="95" spans="1:15" x14ac:dyDescent="0.3">
      <c r="A95" s="452" t="s">
        <v>462</v>
      </c>
      <c r="B95" s="453" t="s">
        <v>680</v>
      </c>
      <c r="C95" s="452" t="s">
        <v>464</v>
      </c>
      <c r="D95" s="452" t="s">
        <v>462</v>
      </c>
      <c r="E95" s="452" t="s">
        <v>681</v>
      </c>
      <c r="F95" s="452" t="s">
        <v>510</v>
      </c>
      <c r="G95" s="454">
        <v>47.6</v>
      </c>
      <c r="H95" s="452" t="s">
        <v>682</v>
      </c>
      <c r="I95" s="452" t="s">
        <v>682</v>
      </c>
      <c r="J95" s="452" t="s">
        <v>682</v>
      </c>
      <c r="K95" s="452" t="s">
        <v>466</v>
      </c>
      <c r="L95" s="452" t="s">
        <v>467</v>
      </c>
      <c r="M95" s="452" t="s">
        <v>485</v>
      </c>
      <c r="N95" s="452" t="s">
        <v>468</v>
      </c>
      <c r="O95" s="452" t="s">
        <v>685</v>
      </c>
    </row>
    <row r="96" spans="1:15" x14ac:dyDescent="0.3">
      <c r="A96" s="452" t="s">
        <v>462</v>
      </c>
      <c r="B96" s="453" t="s">
        <v>683</v>
      </c>
      <c r="C96" s="452" t="s">
        <v>464</v>
      </c>
      <c r="D96" s="452" t="s">
        <v>462</v>
      </c>
      <c r="E96" s="452" t="s">
        <v>684</v>
      </c>
      <c r="F96" s="452" t="s">
        <v>479</v>
      </c>
      <c r="G96" s="454"/>
      <c r="H96" s="452" t="s">
        <v>685</v>
      </c>
      <c r="I96" s="452" t="s">
        <v>685</v>
      </c>
      <c r="J96" s="452" t="s">
        <v>685</v>
      </c>
      <c r="K96" s="452" t="s">
        <v>466</v>
      </c>
      <c r="L96" s="452" t="s">
        <v>467</v>
      </c>
      <c r="M96" s="452" t="s">
        <v>485</v>
      </c>
      <c r="N96" s="452" t="s">
        <v>468</v>
      </c>
      <c r="O96" s="452" t="s">
        <v>685</v>
      </c>
    </row>
    <row r="97" spans="1:15" x14ac:dyDescent="0.3">
      <c r="A97" s="452" t="s">
        <v>462</v>
      </c>
      <c r="B97" s="453" t="s">
        <v>686</v>
      </c>
      <c r="C97" s="452" t="s">
        <v>464</v>
      </c>
      <c r="D97" s="452" t="s">
        <v>462</v>
      </c>
      <c r="E97" s="452" t="s">
        <v>687</v>
      </c>
      <c r="F97" s="452" t="s">
        <v>465</v>
      </c>
      <c r="G97" s="454"/>
      <c r="H97" s="452" t="s">
        <v>688</v>
      </c>
      <c r="I97" s="452" t="s">
        <v>688</v>
      </c>
      <c r="J97" s="452" t="s">
        <v>688</v>
      </c>
      <c r="K97" s="452" t="s">
        <v>466</v>
      </c>
      <c r="L97" s="452" t="s">
        <v>467</v>
      </c>
      <c r="M97" s="452" t="s">
        <v>476</v>
      </c>
      <c r="N97" s="452" t="s">
        <v>468</v>
      </c>
      <c r="O97" s="452" t="s">
        <v>475</v>
      </c>
    </row>
    <row r="98" spans="1:15" x14ac:dyDescent="0.3">
      <c r="A98" s="452" t="s">
        <v>462</v>
      </c>
      <c r="B98" s="453" t="s">
        <v>689</v>
      </c>
      <c r="C98" s="452" t="s">
        <v>464</v>
      </c>
      <c r="D98" s="452" t="s">
        <v>462</v>
      </c>
      <c r="E98" s="452" t="s">
        <v>690</v>
      </c>
      <c r="F98" s="452" t="s">
        <v>510</v>
      </c>
      <c r="G98" s="454">
        <v>48</v>
      </c>
      <c r="H98" s="452" t="s">
        <v>691</v>
      </c>
      <c r="I98" s="452" t="s">
        <v>691</v>
      </c>
      <c r="J98" s="452" t="s">
        <v>691</v>
      </c>
      <c r="K98" s="452" t="s">
        <v>466</v>
      </c>
      <c r="L98" s="452" t="s">
        <v>467</v>
      </c>
      <c r="M98" s="452" t="s">
        <v>476</v>
      </c>
      <c r="N98" s="452" t="s">
        <v>468</v>
      </c>
      <c r="O98" s="452" t="s">
        <v>475</v>
      </c>
    </row>
    <row r="99" spans="1:15" x14ac:dyDescent="0.3">
      <c r="A99" s="452" t="s">
        <v>462</v>
      </c>
      <c r="B99" s="453" t="s">
        <v>692</v>
      </c>
      <c r="C99" s="452" t="s">
        <v>464</v>
      </c>
      <c r="D99" s="452" t="s">
        <v>462</v>
      </c>
      <c r="E99" s="452">
        <v>2175</v>
      </c>
      <c r="F99" s="452" t="s">
        <v>465</v>
      </c>
      <c r="G99" s="454"/>
      <c r="H99" s="452" t="s">
        <v>475</v>
      </c>
      <c r="I99" s="452" t="s">
        <v>475</v>
      </c>
      <c r="J99" s="452" t="s">
        <v>475</v>
      </c>
      <c r="K99" s="452" t="s">
        <v>466</v>
      </c>
      <c r="L99" s="452" t="s">
        <v>467</v>
      </c>
      <c r="M99" s="452" t="s">
        <v>476</v>
      </c>
      <c r="N99" s="452" t="s">
        <v>468</v>
      </c>
      <c r="O99" s="452" t="s">
        <v>475</v>
      </c>
    </row>
    <row r="100" spans="1:15" x14ac:dyDescent="0.3">
      <c r="A100" s="452" t="s">
        <v>462</v>
      </c>
      <c r="B100" s="453" t="s">
        <v>693</v>
      </c>
      <c r="C100" s="452" t="s">
        <v>464</v>
      </c>
      <c r="D100" s="452" t="s">
        <v>462</v>
      </c>
      <c r="E100" s="452" t="s">
        <v>694</v>
      </c>
      <c r="F100" s="452" t="s">
        <v>465</v>
      </c>
      <c r="G100" s="454"/>
      <c r="H100" s="452" t="s">
        <v>555</v>
      </c>
      <c r="I100" s="452" t="s">
        <v>555</v>
      </c>
      <c r="J100" s="452" t="s">
        <v>555</v>
      </c>
      <c r="K100" s="452" t="s">
        <v>466</v>
      </c>
      <c r="L100" s="452" t="s">
        <v>467</v>
      </c>
      <c r="M100" s="452" t="s">
        <v>473</v>
      </c>
      <c r="N100" s="452" t="s">
        <v>468</v>
      </c>
      <c r="O100" s="452" t="s">
        <v>3039</v>
      </c>
    </row>
    <row r="101" spans="1:15" x14ac:dyDescent="0.3">
      <c r="A101" s="452" t="s">
        <v>462</v>
      </c>
      <c r="B101" s="453" t="s">
        <v>695</v>
      </c>
      <c r="C101" s="452" t="s">
        <v>464</v>
      </c>
      <c r="D101" s="452" t="s">
        <v>462</v>
      </c>
      <c r="E101" s="452">
        <v>2176</v>
      </c>
      <c r="F101" s="452" t="s">
        <v>465</v>
      </c>
      <c r="G101" s="454"/>
      <c r="H101" s="452" t="s">
        <v>475</v>
      </c>
      <c r="I101" s="452" t="s">
        <v>475</v>
      </c>
      <c r="J101" s="452" t="s">
        <v>475</v>
      </c>
      <c r="K101" s="452" t="s">
        <v>466</v>
      </c>
      <c r="L101" s="452" t="s">
        <v>467</v>
      </c>
      <c r="M101" s="452" t="s">
        <v>476</v>
      </c>
      <c r="N101" s="452" t="s">
        <v>468</v>
      </c>
      <c r="O101" s="452" t="s">
        <v>475</v>
      </c>
    </row>
    <row r="102" spans="1:15" x14ac:dyDescent="0.3">
      <c r="A102" s="452" t="s">
        <v>462</v>
      </c>
      <c r="B102" s="453" t="s">
        <v>696</v>
      </c>
      <c r="C102" s="452" t="s">
        <v>464</v>
      </c>
      <c r="D102" s="452" t="s">
        <v>462</v>
      </c>
      <c r="E102" s="452" t="s">
        <v>697</v>
      </c>
      <c r="F102" s="452" t="s">
        <v>479</v>
      </c>
      <c r="G102" s="454"/>
      <c r="H102" s="452" t="s">
        <v>698</v>
      </c>
      <c r="I102" s="452" t="s">
        <v>698</v>
      </c>
      <c r="J102" s="452" t="s">
        <v>698</v>
      </c>
      <c r="K102" s="452" t="s">
        <v>466</v>
      </c>
      <c r="L102" s="452" t="s">
        <v>467</v>
      </c>
      <c r="M102" s="452" t="s">
        <v>485</v>
      </c>
      <c r="N102" s="452" t="s">
        <v>468</v>
      </c>
      <c r="O102" s="452" t="s">
        <v>685</v>
      </c>
    </row>
    <row r="103" spans="1:15" x14ac:dyDescent="0.3">
      <c r="A103" s="452" t="s">
        <v>462</v>
      </c>
      <c r="B103" s="453" t="s">
        <v>699</v>
      </c>
      <c r="C103" s="452" t="s">
        <v>464</v>
      </c>
      <c r="D103" s="452" t="s">
        <v>462</v>
      </c>
      <c r="E103" s="452">
        <v>2177</v>
      </c>
      <c r="F103" s="452" t="s">
        <v>465</v>
      </c>
      <c r="G103" s="454"/>
      <c r="H103" s="452" t="s">
        <v>475</v>
      </c>
      <c r="I103" s="452" t="s">
        <v>475</v>
      </c>
      <c r="J103" s="452" t="s">
        <v>475</v>
      </c>
      <c r="K103" s="452" t="s">
        <v>466</v>
      </c>
      <c r="L103" s="452" t="s">
        <v>467</v>
      </c>
      <c r="M103" s="452" t="s">
        <v>476</v>
      </c>
      <c r="N103" s="452" t="s">
        <v>468</v>
      </c>
      <c r="O103" s="452" t="s">
        <v>475</v>
      </c>
    </row>
    <row r="104" spans="1:15" x14ac:dyDescent="0.3">
      <c r="A104" s="452" t="s">
        <v>462</v>
      </c>
      <c r="B104" s="453" t="s">
        <v>700</v>
      </c>
      <c r="C104" s="452" t="s">
        <v>464</v>
      </c>
      <c r="D104" s="452" t="s">
        <v>462</v>
      </c>
      <c r="E104" s="452">
        <v>2178</v>
      </c>
      <c r="F104" s="452" t="s">
        <v>465</v>
      </c>
      <c r="G104" s="454"/>
      <c r="H104" s="452" t="s">
        <v>475</v>
      </c>
      <c r="I104" s="452" t="s">
        <v>475</v>
      </c>
      <c r="J104" s="452" t="s">
        <v>475</v>
      </c>
      <c r="K104" s="452" t="s">
        <v>466</v>
      </c>
      <c r="L104" s="452" t="s">
        <v>701</v>
      </c>
      <c r="M104" s="452" t="s">
        <v>476</v>
      </c>
      <c r="N104" s="452" t="s">
        <v>468</v>
      </c>
      <c r="O104" s="452" t="s">
        <v>475</v>
      </c>
    </row>
    <row r="105" spans="1:15" x14ac:dyDescent="0.3">
      <c r="A105" s="452" t="s">
        <v>462</v>
      </c>
      <c r="B105" s="453" t="s">
        <v>702</v>
      </c>
      <c r="C105" s="452" t="s">
        <v>464</v>
      </c>
      <c r="D105" s="452" t="s">
        <v>462</v>
      </c>
      <c r="E105" s="452">
        <v>107</v>
      </c>
      <c r="F105" s="452" t="s">
        <v>465</v>
      </c>
      <c r="G105" s="454"/>
      <c r="H105" s="452" t="s">
        <v>703</v>
      </c>
      <c r="I105" s="452" t="s">
        <v>703</v>
      </c>
      <c r="J105" s="452" t="s">
        <v>703</v>
      </c>
      <c r="K105" s="452" t="s">
        <v>466</v>
      </c>
      <c r="L105" s="452" t="s">
        <v>467</v>
      </c>
      <c r="M105" s="452" t="s">
        <v>476</v>
      </c>
      <c r="N105" s="452" t="s">
        <v>468</v>
      </c>
      <c r="O105" s="452" t="s">
        <v>703</v>
      </c>
    </row>
    <row r="106" spans="1:15" x14ac:dyDescent="0.3">
      <c r="A106" s="452" t="s">
        <v>462</v>
      </c>
      <c r="B106" s="453" t="s">
        <v>704</v>
      </c>
      <c r="C106" s="452" t="s">
        <v>464</v>
      </c>
      <c r="D106" s="452" t="s">
        <v>462</v>
      </c>
      <c r="E106" s="452">
        <v>108</v>
      </c>
      <c r="F106" s="452" t="s">
        <v>465</v>
      </c>
      <c r="G106" s="454"/>
      <c r="H106" s="452" t="s">
        <v>703</v>
      </c>
      <c r="I106" s="452" t="s">
        <v>703</v>
      </c>
      <c r="J106" s="452" t="s">
        <v>703</v>
      </c>
      <c r="K106" s="452" t="s">
        <v>466</v>
      </c>
      <c r="L106" s="452" t="s">
        <v>467</v>
      </c>
      <c r="M106" s="452" t="s">
        <v>476</v>
      </c>
      <c r="N106" s="452" t="s">
        <v>468</v>
      </c>
      <c r="O106" s="452" t="s">
        <v>703</v>
      </c>
    </row>
    <row r="107" spans="1:15" x14ac:dyDescent="0.3">
      <c r="A107" s="452" t="s">
        <v>462</v>
      </c>
      <c r="B107" s="453" t="s">
        <v>705</v>
      </c>
      <c r="C107" s="452" t="s">
        <v>464</v>
      </c>
      <c r="D107" s="452" t="s">
        <v>462</v>
      </c>
      <c r="E107" s="452" t="s">
        <v>706</v>
      </c>
      <c r="F107" s="452" t="s">
        <v>479</v>
      </c>
      <c r="G107" s="454"/>
      <c r="H107" s="452" t="s">
        <v>707</v>
      </c>
      <c r="I107" s="452" t="s">
        <v>707</v>
      </c>
      <c r="J107" s="452" t="s">
        <v>707</v>
      </c>
      <c r="K107" s="452" t="s">
        <v>466</v>
      </c>
      <c r="L107" s="452" t="s">
        <v>467</v>
      </c>
      <c r="M107" s="452" t="s">
        <v>476</v>
      </c>
      <c r="N107" s="452" t="s">
        <v>468</v>
      </c>
      <c r="O107" s="452" t="s">
        <v>475</v>
      </c>
    </row>
    <row r="108" spans="1:15" x14ac:dyDescent="0.3">
      <c r="A108" s="452" t="s">
        <v>462</v>
      </c>
      <c r="B108" s="453" t="s">
        <v>708</v>
      </c>
      <c r="C108" s="452" t="s">
        <v>464</v>
      </c>
      <c r="D108" s="452" t="s">
        <v>462</v>
      </c>
      <c r="E108" s="452" t="s">
        <v>709</v>
      </c>
      <c r="F108" s="452" t="s">
        <v>510</v>
      </c>
      <c r="G108" s="454">
        <v>47.8</v>
      </c>
      <c r="H108" s="452" t="s">
        <v>710</v>
      </c>
      <c r="I108" s="452" t="s">
        <v>710</v>
      </c>
      <c r="J108" s="452" t="s">
        <v>710</v>
      </c>
      <c r="K108" s="452" t="s">
        <v>466</v>
      </c>
      <c r="L108" s="452" t="s">
        <v>467</v>
      </c>
      <c r="M108" s="452" t="s">
        <v>476</v>
      </c>
      <c r="N108" s="452" t="s">
        <v>468</v>
      </c>
      <c r="O108" s="452" t="s">
        <v>475</v>
      </c>
    </row>
    <row r="109" spans="1:15" x14ac:dyDescent="0.3">
      <c r="A109" s="452" t="s">
        <v>462</v>
      </c>
      <c r="B109" s="453" t="s">
        <v>711</v>
      </c>
      <c r="C109" s="452" t="s">
        <v>464</v>
      </c>
      <c r="D109" s="452" t="s">
        <v>462</v>
      </c>
      <c r="E109" s="452" t="s">
        <v>712</v>
      </c>
      <c r="F109" s="452" t="s">
        <v>465</v>
      </c>
      <c r="G109" s="454"/>
      <c r="H109" s="452" t="s">
        <v>573</v>
      </c>
      <c r="I109" s="452" t="s">
        <v>573</v>
      </c>
      <c r="J109" s="452" t="s">
        <v>573</v>
      </c>
      <c r="K109" s="452" t="s">
        <v>466</v>
      </c>
      <c r="L109" s="452" t="s">
        <v>467</v>
      </c>
      <c r="M109" s="452" t="s">
        <v>476</v>
      </c>
      <c r="N109" s="452" t="s">
        <v>468</v>
      </c>
      <c r="O109" s="452" t="s">
        <v>475</v>
      </c>
    </row>
    <row r="110" spans="1:15" x14ac:dyDescent="0.3">
      <c r="A110" s="452" t="s">
        <v>462</v>
      </c>
      <c r="B110" s="453" t="s">
        <v>713</v>
      </c>
      <c r="C110" s="452" t="s">
        <v>464</v>
      </c>
      <c r="D110" s="452" t="s">
        <v>462</v>
      </c>
      <c r="E110" s="452" t="s">
        <v>714</v>
      </c>
      <c r="F110" s="452" t="s">
        <v>465</v>
      </c>
      <c r="G110" s="454"/>
      <c r="H110" s="452" t="s">
        <v>526</v>
      </c>
      <c r="I110" s="452" t="s">
        <v>526</v>
      </c>
      <c r="J110" s="452" t="s">
        <v>526</v>
      </c>
      <c r="K110" s="452" t="s">
        <v>466</v>
      </c>
      <c r="L110" s="452" t="s">
        <v>467</v>
      </c>
      <c r="M110" s="452" t="s">
        <v>473</v>
      </c>
      <c r="N110" s="452" t="s">
        <v>468</v>
      </c>
      <c r="O110" s="452" t="s">
        <v>675</v>
      </c>
    </row>
    <row r="111" spans="1:15" x14ac:dyDescent="0.3">
      <c r="A111" s="452" t="s">
        <v>462</v>
      </c>
      <c r="B111" s="453" t="s">
        <v>715</v>
      </c>
      <c r="C111" s="452" t="s">
        <v>464</v>
      </c>
      <c r="D111" s="452" t="s">
        <v>462</v>
      </c>
      <c r="E111" s="452" t="s">
        <v>716</v>
      </c>
      <c r="F111" s="452" t="s">
        <v>479</v>
      </c>
      <c r="G111" s="454"/>
      <c r="H111" s="452" t="s">
        <v>675</v>
      </c>
      <c r="I111" s="452" t="s">
        <v>675</v>
      </c>
      <c r="J111" s="452" t="s">
        <v>675</v>
      </c>
      <c r="K111" s="452" t="s">
        <v>466</v>
      </c>
      <c r="L111" s="452" t="s">
        <v>467</v>
      </c>
      <c r="M111" s="452" t="s">
        <v>473</v>
      </c>
      <c r="N111" s="452" t="s">
        <v>468</v>
      </c>
      <c r="O111" s="452" t="s">
        <v>675</v>
      </c>
    </row>
    <row r="112" spans="1:15" x14ac:dyDescent="0.3">
      <c r="A112" s="452" t="s">
        <v>462</v>
      </c>
      <c r="B112" s="453" t="s">
        <v>717</v>
      </c>
      <c r="C112" s="452" t="s">
        <v>464</v>
      </c>
      <c r="D112" s="452" t="s">
        <v>462</v>
      </c>
      <c r="E112" s="452">
        <v>109</v>
      </c>
      <c r="F112" s="452" t="s">
        <v>465</v>
      </c>
      <c r="G112" s="454"/>
      <c r="H112" s="452" t="s">
        <v>703</v>
      </c>
      <c r="I112" s="452" t="s">
        <v>703</v>
      </c>
      <c r="J112" s="452" t="s">
        <v>703</v>
      </c>
      <c r="K112" s="452" t="s">
        <v>466</v>
      </c>
      <c r="L112" s="452" t="s">
        <v>467</v>
      </c>
      <c r="M112" s="452" t="s">
        <v>476</v>
      </c>
      <c r="N112" s="452" t="s">
        <v>468</v>
      </c>
      <c r="O112" s="452" t="s">
        <v>703</v>
      </c>
    </row>
    <row r="113" spans="1:15" x14ac:dyDescent="0.3">
      <c r="A113" s="452" t="s">
        <v>462</v>
      </c>
      <c r="B113" s="453" t="s">
        <v>718</v>
      </c>
      <c r="C113" s="452" t="s">
        <v>464</v>
      </c>
      <c r="D113" s="452" t="s">
        <v>462</v>
      </c>
      <c r="E113" s="452">
        <v>2182</v>
      </c>
      <c r="F113" s="452" t="s">
        <v>479</v>
      </c>
      <c r="G113" s="454"/>
      <c r="H113" s="452" t="s">
        <v>475</v>
      </c>
      <c r="I113" s="452" t="s">
        <v>475</v>
      </c>
      <c r="J113" s="452" t="s">
        <v>475</v>
      </c>
      <c r="K113" s="452" t="s">
        <v>466</v>
      </c>
      <c r="L113" s="452" t="s">
        <v>467</v>
      </c>
      <c r="M113" s="452" t="s">
        <v>476</v>
      </c>
      <c r="N113" s="452" t="s">
        <v>468</v>
      </c>
      <c r="O113" s="452" t="s">
        <v>475</v>
      </c>
    </row>
    <row r="114" spans="1:15" x14ac:dyDescent="0.3">
      <c r="A114" s="452" t="s">
        <v>462</v>
      </c>
      <c r="B114" s="453" t="s">
        <v>719</v>
      </c>
      <c r="C114" s="452" t="s">
        <v>464</v>
      </c>
      <c r="D114" s="452" t="s">
        <v>462</v>
      </c>
      <c r="E114" s="452">
        <v>2183</v>
      </c>
      <c r="F114" s="452" t="s">
        <v>465</v>
      </c>
      <c r="G114" s="454"/>
      <c r="H114" s="452" t="s">
        <v>475</v>
      </c>
      <c r="I114" s="452" t="s">
        <v>475</v>
      </c>
      <c r="J114" s="452" t="s">
        <v>475</v>
      </c>
      <c r="K114" s="452" t="s">
        <v>466</v>
      </c>
      <c r="L114" s="452" t="s">
        <v>467</v>
      </c>
      <c r="M114" s="452" t="s">
        <v>476</v>
      </c>
      <c r="N114" s="452" t="s">
        <v>468</v>
      </c>
      <c r="O114" s="452" t="s">
        <v>475</v>
      </c>
    </row>
    <row r="115" spans="1:15" x14ac:dyDescent="0.3">
      <c r="A115" s="452" t="s">
        <v>462</v>
      </c>
      <c r="B115" s="453" t="s">
        <v>720</v>
      </c>
      <c r="C115" s="452" t="s">
        <v>464</v>
      </c>
      <c r="D115" s="452" t="s">
        <v>462</v>
      </c>
      <c r="E115" s="452" t="s">
        <v>721</v>
      </c>
      <c r="F115" s="452" t="s">
        <v>465</v>
      </c>
      <c r="G115" s="454"/>
      <c r="H115" s="452" t="s">
        <v>682</v>
      </c>
      <c r="I115" s="452" t="s">
        <v>682</v>
      </c>
      <c r="J115" s="452" t="s">
        <v>682</v>
      </c>
      <c r="K115" s="452" t="s">
        <v>466</v>
      </c>
      <c r="L115" s="452" t="s">
        <v>467</v>
      </c>
      <c r="M115" s="452" t="s">
        <v>485</v>
      </c>
      <c r="N115" s="452" t="s">
        <v>468</v>
      </c>
      <c r="O115" s="452" t="s">
        <v>685</v>
      </c>
    </row>
    <row r="116" spans="1:15" x14ac:dyDescent="0.3">
      <c r="A116" s="452" t="s">
        <v>462</v>
      </c>
      <c r="B116" s="453" t="s">
        <v>722</v>
      </c>
      <c r="C116" s="452" t="s">
        <v>464</v>
      </c>
      <c r="D116" s="452" t="s">
        <v>462</v>
      </c>
      <c r="E116" s="452" t="s">
        <v>723</v>
      </c>
      <c r="F116" s="452" t="s">
        <v>465</v>
      </c>
      <c r="G116" s="454"/>
      <c r="H116" s="452" t="s">
        <v>724</v>
      </c>
      <c r="I116" s="452" t="s">
        <v>724</v>
      </c>
      <c r="J116" s="452" t="s">
        <v>724</v>
      </c>
      <c r="K116" s="452" t="s">
        <v>466</v>
      </c>
      <c r="L116" s="452" t="s">
        <v>701</v>
      </c>
      <c r="M116" s="452" t="s">
        <v>473</v>
      </c>
      <c r="N116" s="452" t="s">
        <v>468</v>
      </c>
      <c r="O116" s="452" t="s">
        <v>3040</v>
      </c>
    </row>
    <row r="117" spans="1:15" x14ac:dyDescent="0.3">
      <c r="A117" s="452" t="s">
        <v>462</v>
      </c>
      <c r="B117" s="453" t="s">
        <v>725</v>
      </c>
      <c r="C117" s="452" t="s">
        <v>464</v>
      </c>
      <c r="D117" s="452" t="s">
        <v>462</v>
      </c>
      <c r="E117" s="452" t="s">
        <v>726</v>
      </c>
      <c r="F117" s="452" t="s">
        <v>465</v>
      </c>
      <c r="G117" s="454"/>
      <c r="H117" s="452" t="s">
        <v>645</v>
      </c>
      <c r="I117" s="452" t="s">
        <v>645</v>
      </c>
      <c r="J117" s="452" t="s">
        <v>645</v>
      </c>
      <c r="K117" s="452" t="s">
        <v>466</v>
      </c>
      <c r="L117" s="452" t="s">
        <v>467</v>
      </c>
      <c r="M117" s="452" t="s">
        <v>476</v>
      </c>
      <c r="N117" s="452" t="s">
        <v>468</v>
      </c>
      <c r="O117" s="452" t="s">
        <v>475</v>
      </c>
    </row>
    <row r="118" spans="1:15" x14ac:dyDescent="0.3">
      <c r="A118" s="452" t="s">
        <v>462</v>
      </c>
      <c r="B118" s="453" t="s">
        <v>727</v>
      </c>
      <c r="C118" s="452" t="s">
        <v>464</v>
      </c>
      <c r="D118" s="452" t="s">
        <v>462</v>
      </c>
      <c r="E118" s="452">
        <v>2185</v>
      </c>
      <c r="F118" s="452" t="s">
        <v>479</v>
      </c>
      <c r="G118" s="454"/>
      <c r="H118" s="452" t="s">
        <v>475</v>
      </c>
      <c r="I118" s="452" t="s">
        <v>475</v>
      </c>
      <c r="J118" s="452" t="s">
        <v>475</v>
      </c>
      <c r="K118" s="452" t="s">
        <v>466</v>
      </c>
      <c r="L118" s="452" t="s">
        <v>467</v>
      </c>
      <c r="M118" s="452" t="s">
        <v>476</v>
      </c>
      <c r="N118" s="452" t="s">
        <v>468</v>
      </c>
      <c r="O118" s="452" t="s">
        <v>475</v>
      </c>
    </row>
    <row r="119" spans="1:15" x14ac:dyDescent="0.3">
      <c r="A119" s="452" t="s">
        <v>462</v>
      </c>
      <c r="B119" s="453" t="s">
        <v>728</v>
      </c>
      <c r="C119" s="452" t="s">
        <v>464</v>
      </c>
      <c r="D119" s="452" t="s">
        <v>462</v>
      </c>
      <c r="E119" s="452" t="s">
        <v>729</v>
      </c>
      <c r="F119" s="452" t="s">
        <v>465</v>
      </c>
      <c r="G119" s="454"/>
      <c r="H119" s="452" t="s">
        <v>730</v>
      </c>
      <c r="I119" s="452" t="s">
        <v>730</v>
      </c>
      <c r="J119" s="452" t="s">
        <v>730</v>
      </c>
      <c r="K119" s="452" t="s">
        <v>466</v>
      </c>
      <c r="L119" s="452" t="s">
        <v>467</v>
      </c>
      <c r="M119" s="452" t="s">
        <v>473</v>
      </c>
      <c r="N119" s="452" t="s">
        <v>468</v>
      </c>
      <c r="O119" s="452" t="s">
        <v>3035</v>
      </c>
    </row>
    <row r="120" spans="1:15" x14ac:dyDescent="0.3">
      <c r="A120" s="452" t="s">
        <v>462</v>
      </c>
      <c r="B120" s="453" t="s">
        <v>731</v>
      </c>
      <c r="C120" s="452" t="s">
        <v>464</v>
      </c>
      <c r="D120" s="452" t="s">
        <v>462</v>
      </c>
      <c r="E120" s="452" t="s">
        <v>732</v>
      </c>
      <c r="F120" s="452" t="s">
        <v>510</v>
      </c>
      <c r="G120" s="454">
        <v>47.4</v>
      </c>
      <c r="H120" s="452" t="s">
        <v>682</v>
      </c>
      <c r="I120" s="452" t="s">
        <v>682</v>
      </c>
      <c r="J120" s="452" t="s">
        <v>682</v>
      </c>
      <c r="K120" s="452" t="s">
        <v>466</v>
      </c>
      <c r="L120" s="452" t="s">
        <v>467</v>
      </c>
      <c r="M120" s="452" t="s">
        <v>485</v>
      </c>
      <c r="N120" s="452" t="s">
        <v>468</v>
      </c>
      <c r="O120" s="452" t="s">
        <v>685</v>
      </c>
    </row>
    <row r="121" spans="1:15" x14ac:dyDescent="0.3">
      <c r="A121" s="452" t="s">
        <v>462</v>
      </c>
      <c r="B121" s="453" t="s">
        <v>733</v>
      </c>
      <c r="C121" s="452" t="s">
        <v>464</v>
      </c>
      <c r="D121" s="452" t="s">
        <v>462</v>
      </c>
      <c r="E121" s="452" t="s">
        <v>734</v>
      </c>
      <c r="F121" s="452" t="s">
        <v>465</v>
      </c>
      <c r="G121" s="454"/>
      <c r="H121" s="452" t="s">
        <v>735</v>
      </c>
      <c r="I121" s="452" t="s">
        <v>735</v>
      </c>
      <c r="J121" s="452" t="s">
        <v>735</v>
      </c>
      <c r="K121" s="452" t="s">
        <v>466</v>
      </c>
      <c r="L121" s="452" t="s">
        <v>467</v>
      </c>
      <c r="M121" s="452" t="s">
        <v>476</v>
      </c>
      <c r="N121" s="452" t="s">
        <v>468</v>
      </c>
      <c r="O121" s="452" t="s">
        <v>475</v>
      </c>
    </row>
    <row r="122" spans="1:15" x14ac:dyDescent="0.3">
      <c r="A122" s="452" t="s">
        <v>462</v>
      </c>
      <c r="B122" s="453" t="s">
        <v>736</v>
      </c>
      <c r="C122" s="452" t="s">
        <v>464</v>
      </c>
      <c r="D122" s="452" t="s">
        <v>462</v>
      </c>
      <c r="E122" s="452">
        <v>2187</v>
      </c>
      <c r="F122" s="452" t="s">
        <v>465</v>
      </c>
      <c r="G122" s="454"/>
      <c r="H122" s="452" t="s">
        <v>475</v>
      </c>
      <c r="I122" s="452" t="s">
        <v>475</v>
      </c>
      <c r="J122" s="452" t="s">
        <v>475</v>
      </c>
      <c r="K122" s="452" t="s">
        <v>466</v>
      </c>
      <c r="L122" s="452" t="s">
        <v>467</v>
      </c>
      <c r="M122" s="452" t="s">
        <v>476</v>
      </c>
      <c r="N122" s="452" t="s">
        <v>468</v>
      </c>
      <c r="O122" s="452" t="s">
        <v>475</v>
      </c>
    </row>
    <row r="123" spans="1:15" x14ac:dyDescent="0.3">
      <c r="A123" s="452" t="s">
        <v>462</v>
      </c>
      <c r="B123" s="453" t="s">
        <v>737</v>
      </c>
      <c r="C123" s="452" t="s">
        <v>464</v>
      </c>
      <c r="D123" s="452" t="s">
        <v>462</v>
      </c>
      <c r="E123" s="452" t="s">
        <v>738</v>
      </c>
      <c r="F123" s="452" t="s">
        <v>569</v>
      </c>
      <c r="G123" s="454">
        <v>47.3</v>
      </c>
      <c r="H123" s="452" t="s">
        <v>573</v>
      </c>
      <c r="I123" s="452" t="s">
        <v>573</v>
      </c>
      <c r="J123" s="452" t="s">
        <v>573</v>
      </c>
      <c r="K123" s="452" t="s">
        <v>466</v>
      </c>
      <c r="L123" s="452" t="s">
        <v>467</v>
      </c>
      <c r="M123" s="452" t="s">
        <v>473</v>
      </c>
      <c r="N123" s="452" t="s">
        <v>468</v>
      </c>
      <c r="O123" s="452" t="s">
        <v>1527</v>
      </c>
    </row>
    <row r="124" spans="1:15" x14ac:dyDescent="0.3">
      <c r="A124" s="452" t="s">
        <v>462</v>
      </c>
      <c r="B124" s="453" t="s">
        <v>739</v>
      </c>
      <c r="C124" s="452" t="s">
        <v>464</v>
      </c>
      <c r="D124" s="452" t="s">
        <v>462</v>
      </c>
      <c r="E124" s="452" t="s">
        <v>740</v>
      </c>
      <c r="F124" s="452" t="s">
        <v>465</v>
      </c>
      <c r="G124" s="454"/>
      <c r="H124" s="452" t="s">
        <v>484</v>
      </c>
      <c r="I124" s="452" t="s">
        <v>484</v>
      </c>
      <c r="J124" s="452" t="s">
        <v>484</v>
      </c>
      <c r="K124" s="452" t="s">
        <v>466</v>
      </c>
      <c r="L124" s="452" t="s">
        <v>467</v>
      </c>
      <c r="M124" s="452" t="s">
        <v>485</v>
      </c>
      <c r="N124" s="452" t="s">
        <v>468</v>
      </c>
      <c r="O124" s="452" t="s">
        <v>484</v>
      </c>
    </row>
    <row r="125" spans="1:15" x14ac:dyDescent="0.3">
      <c r="A125" s="452" t="s">
        <v>462</v>
      </c>
      <c r="B125" s="453" t="s">
        <v>741</v>
      </c>
      <c r="C125" s="452" t="s">
        <v>464</v>
      </c>
      <c r="D125" s="452" t="s">
        <v>462</v>
      </c>
      <c r="E125" s="452" t="s">
        <v>742</v>
      </c>
      <c r="F125" s="452" t="s">
        <v>465</v>
      </c>
      <c r="G125" s="454"/>
      <c r="H125" s="452" t="s">
        <v>573</v>
      </c>
      <c r="I125" s="452" t="s">
        <v>573</v>
      </c>
      <c r="J125" s="452" t="s">
        <v>573</v>
      </c>
      <c r="K125" s="452" t="s">
        <v>466</v>
      </c>
      <c r="L125" s="452" t="s">
        <v>467</v>
      </c>
      <c r="M125" s="452" t="s">
        <v>476</v>
      </c>
      <c r="N125" s="452" t="s">
        <v>468</v>
      </c>
      <c r="O125" s="452" t="s">
        <v>475</v>
      </c>
    </row>
    <row r="126" spans="1:15" x14ac:dyDescent="0.3">
      <c r="A126" s="452" t="s">
        <v>462</v>
      </c>
      <c r="B126" s="453" t="s">
        <v>743</v>
      </c>
      <c r="C126" s="452" t="s">
        <v>464</v>
      </c>
      <c r="D126" s="452" t="s">
        <v>462</v>
      </c>
      <c r="E126" s="452" t="s">
        <v>744</v>
      </c>
      <c r="F126" s="452" t="s">
        <v>465</v>
      </c>
      <c r="G126" s="454"/>
      <c r="H126" s="452" t="s">
        <v>576</v>
      </c>
      <c r="I126" s="452" t="s">
        <v>576</v>
      </c>
      <c r="J126" s="452" t="s">
        <v>576</v>
      </c>
      <c r="K126" s="452" t="s">
        <v>466</v>
      </c>
      <c r="L126" s="452" t="s">
        <v>467</v>
      </c>
      <c r="M126" s="452" t="s">
        <v>476</v>
      </c>
      <c r="N126" s="452" t="s">
        <v>468</v>
      </c>
      <c r="O126" s="452" t="s">
        <v>475</v>
      </c>
    </row>
    <row r="127" spans="1:15" x14ac:dyDescent="0.3">
      <c r="A127" s="452" t="s">
        <v>462</v>
      </c>
      <c r="B127" s="453" t="s">
        <v>745</v>
      </c>
      <c r="C127" s="452" t="s">
        <v>464</v>
      </c>
      <c r="D127" s="452" t="s">
        <v>462</v>
      </c>
      <c r="E127" s="452">
        <v>2190</v>
      </c>
      <c r="F127" s="452" t="s">
        <v>465</v>
      </c>
      <c r="G127" s="454"/>
      <c r="H127" s="452" t="s">
        <v>475</v>
      </c>
      <c r="I127" s="452" t="s">
        <v>475</v>
      </c>
      <c r="J127" s="452" t="s">
        <v>475</v>
      </c>
      <c r="K127" s="452" t="s">
        <v>466</v>
      </c>
      <c r="L127" s="452" t="s">
        <v>467</v>
      </c>
      <c r="M127" s="452" t="s">
        <v>476</v>
      </c>
      <c r="N127" s="452" t="s">
        <v>468</v>
      </c>
      <c r="O127" s="452" t="s">
        <v>475</v>
      </c>
    </row>
    <row r="128" spans="1:15" x14ac:dyDescent="0.3">
      <c r="A128" s="452" t="s">
        <v>462</v>
      </c>
      <c r="B128" s="453" t="s">
        <v>746</v>
      </c>
      <c r="C128" s="452" t="s">
        <v>464</v>
      </c>
      <c r="D128" s="452" t="s">
        <v>462</v>
      </c>
      <c r="E128" s="452">
        <v>2191</v>
      </c>
      <c r="F128" s="452" t="s">
        <v>465</v>
      </c>
      <c r="G128" s="454"/>
      <c r="H128" s="452" t="s">
        <v>475</v>
      </c>
      <c r="I128" s="452" t="s">
        <v>475</v>
      </c>
      <c r="J128" s="452" t="s">
        <v>475</v>
      </c>
      <c r="K128" s="452" t="s">
        <v>466</v>
      </c>
      <c r="L128" s="452" t="s">
        <v>701</v>
      </c>
      <c r="M128" s="452" t="s">
        <v>476</v>
      </c>
      <c r="N128" s="452" t="s">
        <v>468</v>
      </c>
      <c r="O128" s="452" t="s">
        <v>475</v>
      </c>
    </row>
    <row r="129" spans="1:15" x14ac:dyDescent="0.3">
      <c r="A129" s="452" t="s">
        <v>462</v>
      </c>
      <c r="B129" s="453" t="s">
        <v>747</v>
      </c>
      <c r="C129" s="452" t="s">
        <v>464</v>
      </c>
      <c r="D129" s="452" t="s">
        <v>462</v>
      </c>
      <c r="E129" s="452" t="s">
        <v>748</v>
      </c>
      <c r="F129" s="452" t="s">
        <v>479</v>
      </c>
      <c r="G129" s="454"/>
      <c r="H129" s="452" t="s">
        <v>749</v>
      </c>
      <c r="I129" s="452" t="s">
        <v>749</v>
      </c>
      <c r="J129" s="452" t="s">
        <v>594</v>
      </c>
      <c r="K129" s="452" t="s">
        <v>466</v>
      </c>
      <c r="L129" s="452" t="s">
        <v>467</v>
      </c>
      <c r="M129" s="452" t="s">
        <v>485</v>
      </c>
      <c r="N129" s="452" t="s">
        <v>468</v>
      </c>
      <c r="O129" s="452" t="s">
        <v>685</v>
      </c>
    </row>
    <row r="130" spans="1:15" x14ac:dyDescent="0.3">
      <c r="A130" s="452" t="s">
        <v>462</v>
      </c>
      <c r="B130" s="453" t="s">
        <v>750</v>
      </c>
      <c r="C130" s="452" t="s">
        <v>464</v>
      </c>
      <c r="D130" s="452" t="s">
        <v>462</v>
      </c>
      <c r="E130" s="452" t="s">
        <v>751</v>
      </c>
      <c r="F130" s="452" t="s">
        <v>465</v>
      </c>
      <c r="G130" s="454"/>
      <c r="H130" s="452" t="s">
        <v>526</v>
      </c>
      <c r="I130" s="452" t="s">
        <v>526</v>
      </c>
      <c r="J130" s="452" t="s">
        <v>526</v>
      </c>
      <c r="K130" s="452" t="s">
        <v>466</v>
      </c>
      <c r="L130" s="452" t="s">
        <v>467</v>
      </c>
      <c r="M130" s="452" t="s">
        <v>473</v>
      </c>
      <c r="N130" s="452" t="s">
        <v>468</v>
      </c>
      <c r="O130" s="452" t="s">
        <v>675</v>
      </c>
    </row>
    <row r="131" spans="1:15" x14ac:dyDescent="0.3">
      <c r="A131" s="452" t="s">
        <v>462</v>
      </c>
      <c r="B131" s="453" t="s">
        <v>752</v>
      </c>
      <c r="C131" s="452" t="s">
        <v>464</v>
      </c>
      <c r="D131" s="452" t="s">
        <v>462</v>
      </c>
      <c r="E131" s="452" t="s">
        <v>753</v>
      </c>
      <c r="F131" s="452" t="s">
        <v>465</v>
      </c>
      <c r="G131" s="454"/>
      <c r="H131" s="452" t="s">
        <v>526</v>
      </c>
      <c r="I131" s="452" t="s">
        <v>526</v>
      </c>
      <c r="J131" s="452" t="s">
        <v>526</v>
      </c>
      <c r="K131" s="452" t="s">
        <v>466</v>
      </c>
      <c r="L131" s="452" t="s">
        <v>467</v>
      </c>
      <c r="M131" s="452" t="s">
        <v>473</v>
      </c>
      <c r="N131" s="452" t="s">
        <v>468</v>
      </c>
      <c r="O131" s="452" t="s">
        <v>675</v>
      </c>
    </row>
    <row r="132" spans="1:15" x14ac:dyDescent="0.3">
      <c r="A132" s="452" t="s">
        <v>462</v>
      </c>
      <c r="B132" s="453" t="s">
        <v>754</v>
      </c>
      <c r="C132" s="452" t="s">
        <v>464</v>
      </c>
      <c r="D132" s="452" t="s">
        <v>462</v>
      </c>
      <c r="E132" s="452" t="s">
        <v>755</v>
      </c>
      <c r="F132" s="452" t="s">
        <v>479</v>
      </c>
      <c r="G132" s="454"/>
      <c r="H132" s="452" t="s">
        <v>624</v>
      </c>
      <c r="I132" s="452" t="s">
        <v>624</v>
      </c>
      <c r="J132" s="452" t="s">
        <v>624</v>
      </c>
      <c r="K132" s="452" t="s">
        <v>466</v>
      </c>
      <c r="L132" s="452" t="s">
        <v>467</v>
      </c>
      <c r="M132" s="452" t="s">
        <v>485</v>
      </c>
      <c r="N132" s="452" t="s">
        <v>468</v>
      </c>
      <c r="O132" s="452" t="s">
        <v>624</v>
      </c>
    </row>
    <row r="133" spans="1:15" x14ac:dyDescent="0.3">
      <c r="A133" s="452" t="s">
        <v>462</v>
      </c>
      <c r="B133" s="453" t="s">
        <v>756</v>
      </c>
      <c r="C133" s="452" t="s">
        <v>464</v>
      </c>
      <c r="D133" s="452" t="s">
        <v>462</v>
      </c>
      <c r="E133" s="452" t="s">
        <v>757</v>
      </c>
      <c r="F133" s="452" t="s">
        <v>569</v>
      </c>
      <c r="G133" s="454">
        <v>46.8</v>
      </c>
      <c r="H133" s="452" t="s">
        <v>555</v>
      </c>
      <c r="I133" s="452" t="s">
        <v>555</v>
      </c>
      <c r="J133" s="452" t="s">
        <v>555</v>
      </c>
      <c r="K133" s="452" t="s">
        <v>466</v>
      </c>
      <c r="L133" s="452" t="s">
        <v>467</v>
      </c>
      <c r="M133" s="452" t="s">
        <v>485</v>
      </c>
      <c r="N133" s="452" t="s">
        <v>468</v>
      </c>
      <c r="O133" s="452" t="s">
        <v>624</v>
      </c>
    </row>
    <row r="134" spans="1:15" x14ac:dyDescent="0.3">
      <c r="A134" s="452" t="s">
        <v>462</v>
      </c>
      <c r="B134" s="453" t="s">
        <v>758</v>
      </c>
      <c r="C134" s="452" t="s">
        <v>464</v>
      </c>
      <c r="D134" s="452" t="s">
        <v>462</v>
      </c>
      <c r="E134" s="452" t="s">
        <v>759</v>
      </c>
      <c r="F134" s="452" t="s">
        <v>479</v>
      </c>
      <c r="G134" s="454"/>
      <c r="H134" s="452" t="s">
        <v>685</v>
      </c>
      <c r="I134" s="452" t="s">
        <v>685</v>
      </c>
      <c r="J134" s="452" t="s">
        <v>685</v>
      </c>
      <c r="K134" s="452" t="s">
        <v>466</v>
      </c>
      <c r="L134" s="452" t="s">
        <v>467</v>
      </c>
      <c r="M134" s="452" t="s">
        <v>485</v>
      </c>
      <c r="N134" s="452" t="s">
        <v>468</v>
      </c>
      <c r="O134" s="452" t="s">
        <v>685</v>
      </c>
    </row>
    <row r="135" spans="1:15" x14ac:dyDescent="0.3">
      <c r="A135" s="452" t="s">
        <v>462</v>
      </c>
      <c r="B135" s="453" t="s">
        <v>760</v>
      </c>
      <c r="C135" s="452" t="s">
        <v>464</v>
      </c>
      <c r="D135" s="452" t="s">
        <v>462</v>
      </c>
      <c r="E135" s="452" t="s">
        <v>761</v>
      </c>
      <c r="F135" s="452" t="s">
        <v>465</v>
      </c>
      <c r="G135" s="454"/>
      <c r="H135" s="452" t="s">
        <v>526</v>
      </c>
      <c r="I135" s="452" t="s">
        <v>526</v>
      </c>
      <c r="J135" s="452" t="s">
        <v>526</v>
      </c>
      <c r="K135" s="452" t="s">
        <v>466</v>
      </c>
      <c r="L135" s="452" t="s">
        <v>467</v>
      </c>
      <c r="M135" s="452" t="s">
        <v>473</v>
      </c>
      <c r="N135" s="452" t="s">
        <v>468</v>
      </c>
      <c r="O135" s="452" t="s">
        <v>675</v>
      </c>
    </row>
    <row r="136" spans="1:15" x14ac:dyDescent="0.3">
      <c r="A136" s="452" t="s">
        <v>462</v>
      </c>
      <c r="B136" s="453" t="s">
        <v>762</v>
      </c>
      <c r="C136" s="452" t="s">
        <v>464</v>
      </c>
      <c r="D136" s="452" t="s">
        <v>462</v>
      </c>
      <c r="E136" s="452" t="s">
        <v>763</v>
      </c>
      <c r="F136" s="452" t="s">
        <v>510</v>
      </c>
      <c r="G136" s="454">
        <v>46.9</v>
      </c>
      <c r="H136" s="452" t="s">
        <v>682</v>
      </c>
      <c r="I136" s="452" t="s">
        <v>682</v>
      </c>
      <c r="J136" s="452" t="s">
        <v>682</v>
      </c>
      <c r="K136" s="452" t="s">
        <v>466</v>
      </c>
      <c r="L136" s="452" t="s">
        <v>467</v>
      </c>
      <c r="M136" s="452" t="s">
        <v>485</v>
      </c>
      <c r="N136" s="452" t="s">
        <v>468</v>
      </c>
      <c r="O136" s="452" t="s">
        <v>624</v>
      </c>
    </row>
    <row r="137" spans="1:15" x14ac:dyDescent="0.3">
      <c r="A137" s="452" t="s">
        <v>462</v>
      </c>
      <c r="B137" s="453" t="s">
        <v>764</v>
      </c>
      <c r="C137" s="452" t="s">
        <v>464</v>
      </c>
      <c r="D137" s="452" t="s">
        <v>462</v>
      </c>
      <c r="E137" s="452">
        <v>2240</v>
      </c>
      <c r="F137" s="452" t="s">
        <v>465</v>
      </c>
      <c r="G137" s="454"/>
      <c r="H137" s="452" t="s">
        <v>475</v>
      </c>
      <c r="I137" s="452" t="s">
        <v>475</v>
      </c>
      <c r="J137" s="452" t="s">
        <v>475</v>
      </c>
      <c r="K137" s="452" t="s">
        <v>466</v>
      </c>
      <c r="L137" s="452" t="s">
        <v>467</v>
      </c>
      <c r="M137" s="452" t="s">
        <v>476</v>
      </c>
      <c r="N137" s="452" t="s">
        <v>468</v>
      </c>
      <c r="O137" s="452" t="s">
        <v>475</v>
      </c>
    </row>
    <row r="138" spans="1:15" x14ac:dyDescent="0.3">
      <c r="A138" s="452" t="s">
        <v>462</v>
      </c>
      <c r="B138" s="453" t="s">
        <v>765</v>
      </c>
      <c r="C138" s="452" t="s">
        <v>464</v>
      </c>
      <c r="D138" s="452" t="s">
        <v>462</v>
      </c>
      <c r="E138" s="452">
        <v>2241</v>
      </c>
      <c r="F138" s="452" t="s">
        <v>465</v>
      </c>
      <c r="G138" s="454"/>
      <c r="H138" s="452" t="s">
        <v>475</v>
      </c>
      <c r="I138" s="452" t="s">
        <v>475</v>
      </c>
      <c r="J138" s="452" t="s">
        <v>475</v>
      </c>
      <c r="K138" s="452" t="s">
        <v>466</v>
      </c>
      <c r="L138" s="452" t="s">
        <v>467</v>
      </c>
      <c r="M138" s="452" t="s">
        <v>476</v>
      </c>
      <c r="N138" s="452" t="s">
        <v>468</v>
      </c>
      <c r="O138" s="452" t="s">
        <v>475</v>
      </c>
    </row>
    <row r="139" spans="1:15" x14ac:dyDescent="0.3">
      <c r="A139" s="452" t="s">
        <v>462</v>
      </c>
      <c r="B139" s="453" t="s">
        <v>766</v>
      </c>
      <c r="C139" s="452" t="s">
        <v>464</v>
      </c>
      <c r="D139" s="452" t="s">
        <v>462</v>
      </c>
      <c r="E139" s="452">
        <v>2242</v>
      </c>
      <c r="F139" s="452" t="s">
        <v>479</v>
      </c>
      <c r="G139" s="454"/>
      <c r="H139" s="452" t="s">
        <v>475</v>
      </c>
      <c r="I139" s="452" t="s">
        <v>475</v>
      </c>
      <c r="J139" s="452" t="s">
        <v>475</v>
      </c>
      <c r="K139" s="452" t="s">
        <v>466</v>
      </c>
      <c r="L139" s="452" t="s">
        <v>467</v>
      </c>
      <c r="M139" s="452" t="s">
        <v>476</v>
      </c>
      <c r="N139" s="452" t="s">
        <v>468</v>
      </c>
      <c r="O139" s="452" t="s">
        <v>475</v>
      </c>
    </row>
    <row r="140" spans="1:15" x14ac:dyDescent="0.3">
      <c r="A140" s="452" t="s">
        <v>462</v>
      </c>
      <c r="B140" s="453" t="s">
        <v>767</v>
      </c>
      <c r="C140" s="452" t="s">
        <v>464</v>
      </c>
      <c r="D140" s="452" t="s">
        <v>462</v>
      </c>
      <c r="E140" s="452" t="s">
        <v>768</v>
      </c>
      <c r="F140" s="452" t="s">
        <v>465</v>
      </c>
      <c r="G140" s="454"/>
      <c r="H140" s="452" t="s">
        <v>698</v>
      </c>
      <c r="I140" s="452" t="s">
        <v>698</v>
      </c>
      <c r="J140" s="452" t="s">
        <v>698</v>
      </c>
      <c r="K140" s="452" t="s">
        <v>466</v>
      </c>
      <c r="L140" s="452" t="s">
        <v>467</v>
      </c>
      <c r="M140" s="452" t="s">
        <v>473</v>
      </c>
      <c r="N140" s="452" t="s">
        <v>468</v>
      </c>
      <c r="O140" s="452" t="s">
        <v>675</v>
      </c>
    </row>
    <row r="141" spans="1:15" x14ac:dyDescent="0.3">
      <c r="A141" s="452" t="s">
        <v>462</v>
      </c>
      <c r="B141" s="453" t="s">
        <v>769</v>
      </c>
      <c r="C141" s="452" t="s">
        <v>464</v>
      </c>
      <c r="D141" s="452" t="s">
        <v>462</v>
      </c>
      <c r="E141" s="452" t="s">
        <v>770</v>
      </c>
      <c r="F141" s="452" t="s">
        <v>465</v>
      </c>
      <c r="G141" s="454"/>
      <c r="H141" s="452" t="s">
        <v>624</v>
      </c>
      <c r="I141" s="452" t="s">
        <v>624</v>
      </c>
      <c r="J141" s="452" t="s">
        <v>624</v>
      </c>
      <c r="K141" s="452" t="s">
        <v>466</v>
      </c>
      <c r="L141" s="452" t="s">
        <v>467</v>
      </c>
      <c r="M141" s="452" t="s">
        <v>485</v>
      </c>
      <c r="N141" s="452" t="s">
        <v>468</v>
      </c>
      <c r="O141" s="452" t="s">
        <v>624</v>
      </c>
    </row>
    <row r="142" spans="1:15" x14ac:dyDescent="0.3">
      <c r="A142" s="452" t="s">
        <v>462</v>
      </c>
      <c r="B142" s="453" t="s">
        <v>771</v>
      </c>
      <c r="C142" s="452" t="s">
        <v>464</v>
      </c>
      <c r="D142" s="452" t="s">
        <v>462</v>
      </c>
      <c r="E142" s="452">
        <v>2243</v>
      </c>
      <c r="F142" s="452" t="s">
        <v>479</v>
      </c>
      <c r="G142" s="454"/>
      <c r="H142" s="452" t="s">
        <v>475</v>
      </c>
      <c r="I142" s="452" t="s">
        <v>475</v>
      </c>
      <c r="J142" s="452" t="s">
        <v>475</v>
      </c>
      <c r="K142" s="452" t="s">
        <v>466</v>
      </c>
      <c r="L142" s="452" t="s">
        <v>467</v>
      </c>
      <c r="M142" s="452" t="s">
        <v>476</v>
      </c>
      <c r="N142" s="452" t="s">
        <v>468</v>
      </c>
      <c r="O142" s="452" t="s">
        <v>475</v>
      </c>
    </row>
    <row r="143" spans="1:15" x14ac:dyDescent="0.3">
      <c r="A143" s="452" t="s">
        <v>462</v>
      </c>
      <c r="B143" s="453" t="s">
        <v>772</v>
      </c>
      <c r="C143" s="452" t="s">
        <v>464</v>
      </c>
      <c r="D143" s="452" t="s">
        <v>462</v>
      </c>
      <c r="E143" s="452">
        <v>2280</v>
      </c>
      <c r="F143" s="452" t="s">
        <v>465</v>
      </c>
      <c r="G143" s="454"/>
      <c r="H143" s="452" t="s">
        <v>475</v>
      </c>
      <c r="I143" s="452" t="s">
        <v>475</v>
      </c>
      <c r="J143" s="452" t="s">
        <v>475</v>
      </c>
      <c r="K143" s="452" t="s">
        <v>466</v>
      </c>
      <c r="L143" s="452" t="s">
        <v>701</v>
      </c>
      <c r="M143" s="452" t="s">
        <v>476</v>
      </c>
      <c r="N143" s="452" t="s">
        <v>468</v>
      </c>
      <c r="O143" s="452" t="s">
        <v>475</v>
      </c>
    </row>
    <row r="144" spans="1:15" x14ac:dyDescent="0.3">
      <c r="A144" s="452" t="s">
        <v>462</v>
      </c>
      <c r="B144" s="453" t="s">
        <v>773</v>
      </c>
      <c r="C144" s="452" t="s">
        <v>464</v>
      </c>
      <c r="D144" s="452" t="s">
        <v>462</v>
      </c>
      <c r="E144" s="452">
        <v>2244</v>
      </c>
      <c r="F144" s="452" t="s">
        <v>465</v>
      </c>
      <c r="G144" s="454"/>
      <c r="H144" s="452" t="s">
        <v>475</v>
      </c>
      <c r="I144" s="452" t="s">
        <v>475</v>
      </c>
      <c r="J144" s="452" t="s">
        <v>475</v>
      </c>
      <c r="K144" s="452" t="s">
        <v>466</v>
      </c>
      <c r="L144" s="452" t="s">
        <v>467</v>
      </c>
      <c r="M144" s="452" t="s">
        <v>476</v>
      </c>
      <c r="N144" s="452" t="s">
        <v>468</v>
      </c>
      <c r="O144" s="452" t="s">
        <v>475</v>
      </c>
    </row>
    <row r="145" spans="1:15" x14ac:dyDescent="0.3">
      <c r="A145" s="452" t="s">
        <v>462</v>
      </c>
      <c r="B145" s="453" t="s">
        <v>774</v>
      </c>
      <c r="C145" s="452" t="s">
        <v>464</v>
      </c>
      <c r="D145" s="452" t="s">
        <v>462</v>
      </c>
      <c r="E145" s="452">
        <v>2245</v>
      </c>
      <c r="F145" s="452" t="s">
        <v>465</v>
      </c>
      <c r="G145" s="454"/>
      <c r="H145" s="452" t="s">
        <v>475</v>
      </c>
      <c r="I145" s="452" t="s">
        <v>475</v>
      </c>
      <c r="J145" s="452" t="s">
        <v>475</v>
      </c>
      <c r="K145" s="452" t="s">
        <v>466</v>
      </c>
      <c r="L145" s="452" t="s">
        <v>467</v>
      </c>
      <c r="M145" s="452" t="s">
        <v>476</v>
      </c>
      <c r="N145" s="452" t="s">
        <v>468</v>
      </c>
      <c r="O145" s="452" t="s">
        <v>475</v>
      </c>
    </row>
    <row r="146" spans="1:15" x14ac:dyDescent="0.3">
      <c r="A146" s="452" t="s">
        <v>462</v>
      </c>
      <c r="B146" s="453" t="s">
        <v>775</v>
      </c>
      <c r="C146" s="452" t="s">
        <v>464</v>
      </c>
      <c r="D146" s="452" t="s">
        <v>462</v>
      </c>
      <c r="E146" s="452">
        <v>7050</v>
      </c>
      <c r="F146" s="452" t="s">
        <v>465</v>
      </c>
      <c r="G146" s="454"/>
      <c r="H146" s="452" t="s">
        <v>475</v>
      </c>
      <c r="I146" s="452" t="s">
        <v>475</v>
      </c>
      <c r="J146" s="452" t="s">
        <v>475</v>
      </c>
      <c r="K146" s="452" t="s">
        <v>466</v>
      </c>
      <c r="L146" s="452" t="s">
        <v>701</v>
      </c>
      <c r="M146" s="452" t="s">
        <v>476</v>
      </c>
      <c r="N146" s="452" t="s">
        <v>468</v>
      </c>
      <c r="O146" s="452" t="s">
        <v>475</v>
      </c>
    </row>
    <row r="147" spans="1:15" x14ac:dyDescent="0.3">
      <c r="A147" s="452" t="s">
        <v>462</v>
      </c>
      <c r="B147" s="453" t="s">
        <v>776</v>
      </c>
      <c r="C147" s="452" t="s">
        <v>464</v>
      </c>
      <c r="D147" s="452" t="s">
        <v>462</v>
      </c>
      <c r="E147" s="452">
        <v>2283</v>
      </c>
      <c r="F147" s="452" t="s">
        <v>569</v>
      </c>
      <c r="G147" s="454">
        <v>46.3</v>
      </c>
      <c r="H147" s="452" t="s">
        <v>475</v>
      </c>
      <c r="I147" s="452" t="s">
        <v>475</v>
      </c>
      <c r="J147" s="452" t="s">
        <v>475</v>
      </c>
      <c r="K147" s="452" t="s">
        <v>466</v>
      </c>
      <c r="L147" s="452" t="s">
        <v>701</v>
      </c>
      <c r="M147" s="452" t="s">
        <v>476</v>
      </c>
      <c r="N147" s="452" t="s">
        <v>468</v>
      </c>
      <c r="O147" s="452" t="s">
        <v>475</v>
      </c>
    </row>
    <row r="148" spans="1:15" x14ac:dyDescent="0.3">
      <c r="A148" s="452" t="s">
        <v>462</v>
      </c>
      <c r="B148" s="453" t="s">
        <v>777</v>
      </c>
      <c r="C148" s="452" t="s">
        <v>464</v>
      </c>
      <c r="D148" s="452" t="s">
        <v>462</v>
      </c>
      <c r="E148" s="452" t="s">
        <v>778</v>
      </c>
      <c r="F148" s="452" t="s">
        <v>479</v>
      </c>
      <c r="G148" s="454"/>
      <c r="H148" s="452" t="s">
        <v>675</v>
      </c>
      <c r="I148" s="452" t="s">
        <v>675</v>
      </c>
      <c r="J148" s="452" t="s">
        <v>675</v>
      </c>
      <c r="K148" s="452" t="s">
        <v>466</v>
      </c>
      <c r="L148" s="452" t="s">
        <v>467</v>
      </c>
      <c r="M148" s="452" t="s">
        <v>473</v>
      </c>
      <c r="N148" s="452" t="s">
        <v>468</v>
      </c>
      <c r="O148" s="452" t="s">
        <v>675</v>
      </c>
    </row>
    <row r="149" spans="1:15" x14ac:dyDescent="0.3">
      <c r="A149" s="452" t="s">
        <v>462</v>
      </c>
      <c r="B149" s="453" t="s">
        <v>779</v>
      </c>
      <c r="C149" s="452" t="s">
        <v>464</v>
      </c>
      <c r="D149" s="452" t="s">
        <v>462</v>
      </c>
      <c r="E149" s="452" t="s">
        <v>780</v>
      </c>
      <c r="F149" s="452" t="s">
        <v>465</v>
      </c>
      <c r="G149" s="454"/>
      <c r="H149" s="452" t="s">
        <v>484</v>
      </c>
      <c r="I149" s="452" t="s">
        <v>484</v>
      </c>
      <c r="J149" s="452" t="s">
        <v>484</v>
      </c>
      <c r="K149" s="452" t="s">
        <v>466</v>
      </c>
      <c r="L149" s="452" t="s">
        <v>467</v>
      </c>
      <c r="M149" s="452" t="s">
        <v>485</v>
      </c>
      <c r="N149" s="452" t="s">
        <v>468</v>
      </c>
      <c r="O149" s="452" t="s">
        <v>484</v>
      </c>
    </row>
    <row r="150" spans="1:15" x14ac:dyDescent="0.3">
      <c r="A150" s="452" t="s">
        <v>462</v>
      </c>
      <c r="B150" s="453" t="s">
        <v>781</v>
      </c>
      <c r="C150" s="452" t="s">
        <v>464</v>
      </c>
      <c r="D150" s="452" t="s">
        <v>462</v>
      </c>
      <c r="E150" s="452" t="s">
        <v>782</v>
      </c>
      <c r="F150" s="452" t="s">
        <v>465</v>
      </c>
      <c r="G150" s="454"/>
      <c r="H150" s="452" t="s">
        <v>783</v>
      </c>
      <c r="I150" s="452" t="s">
        <v>783</v>
      </c>
      <c r="J150" s="452" t="s">
        <v>783</v>
      </c>
      <c r="K150" s="452" t="s">
        <v>466</v>
      </c>
      <c r="L150" s="452" t="s">
        <v>701</v>
      </c>
      <c r="M150" s="452" t="s">
        <v>485</v>
      </c>
      <c r="N150" s="452" t="s">
        <v>806</v>
      </c>
      <c r="O150" s="452" t="s">
        <v>1691</v>
      </c>
    </row>
    <row r="151" spans="1:15" x14ac:dyDescent="0.3">
      <c r="A151" s="452" t="s">
        <v>462</v>
      </c>
      <c r="B151" s="453" t="s">
        <v>784</v>
      </c>
      <c r="C151" s="452" t="s">
        <v>464</v>
      </c>
      <c r="D151" s="452" t="s">
        <v>462</v>
      </c>
      <c r="E151" s="452">
        <v>261</v>
      </c>
      <c r="F151" s="452" t="s">
        <v>465</v>
      </c>
      <c r="G151" s="454"/>
      <c r="H151" s="452" t="s">
        <v>703</v>
      </c>
      <c r="I151" s="452" t="s">
        <v>703</v>
      </c>
      <c r="J151" s="452" t="s">
        <v>703</v>
      </c>
      <c r="K151" s="452" t="s">
        <v>466</v>
      </c>
      <c r="L151" s="452" t="s">
        <v>701</v>
      </c>
      <c r="M151" s="452" t="s">
        <v>476</v>
      </c>
      <c r="N151" s="452" t="s">
        <v>468</v>
      </c>
      <c r="O151" s="452" t="s">
        <v>703</v>
      </c>
    </row>
    <row r="152" spans="1:15" x14ac:dyDescent="0.3">
      <c r="A152" s="452" t="s">
        <v>462</v>
      </c>
      <c r="B152" s="453" t="s">
        <v>785</v>
      </c>
      <c r="C152" s="452" t="s">
        <v>464</v>
      </c>
      <c r="D152" s="452" t="s">
        <v>462</v>
      </c>
      <c r="E152" s="452">
        <v>2281</v>
      </c>
      <c r="F152" s="452" t="s">
        <v>465</v>
      </c>
      <c r="G152" s="454"/>
      <c r="H152" s="452" t="s">
        <v>475</v>
      </c>
      <c r="I152" s="452" t="s">
        <v>475</v>
      </c>
      <c r="J152" s="452" t="s">
        <v>475</v>
      </c>
      <c r="K152" s="452" t="s">
        <v>466</v>
      </c>
      <c r="L152" s="452" t="s">
        <v>701</v>
      </c>
      <c r="M152" s="452" t="s">
        <v>476</v>
      </c>
      <c r="N152" s="452" t="s">
        <v>468</v>
      </c>
      <c r="O152" s="452" t="s">
        <v>475</v>
      </c>
    </row>
    <row r="153" spans="1:15" x14ac:dyDescent="0.3">
      <c r="A153" s="452" t="s">
        <v>462</v>
      </c>
      <c r="B153" s="453" t="s">
        <v>786</v>
      </c>
      <c r="C153" s="452" t="s">
        <v>464</v>
      </c>
      <c r="D153" s="452" t="s">
        <v>462</v>
      </c>
      <c r="E153" s="452">
        <v>2282</v>
      </c>
      <c r="F153" s="452" t="s">
        <v>569</v>
      </c>
      <c r="G153" s="454">
        <v>46.3</v>
      </c>
      <c r="H153" s="452" t="s">
        <v>475</v>
      </c>
      <c r="I153" s="452" t="s">
        <v>475</v>
      </c>
      <c r="J153" s="452" t="s">
        <v>475</v>
      </c>
      <c r="K153" s="452" t="s">
        <v>466</v>
      </c>
      <c r="L153" s="452" t="s">
        <v>701</v>
      </c>
      <c r="M153" s="452" t="s">
        <v>476</v>
      </c>
      <c r="N153" s="452" t="s">
        <v>468</v>
      </c>
      <c r="O153" s="452" t="s">
        <v>475</v>
      </c>
    </row>
    <row r="154" spans="1:15" x14ac:dyDescent="0.3">
      <c r="A154" s="452" t="s">
        <v>462</v>
      </c>
      <c r="B154" s="453" t="s">
        <v>787</v>
      </c>
      <c r="C154" s="452" t="s">
        <v>464</v>
      </c>
      <c r="D154" s="452" t="s">
        <v>462</v>
      </c>
      <c r="E154" s="452">
        <v>262</v>
      </c>
      <c r="F154" s="452" t="s">
        <v>465</v>
      </c>
      <c r="G154" s="454"/>
      <c r="H154" s="452" t="s">
        <v>703</v>
      </c>
      <c r="I154" s="452" t="s">
        <v>703</v>
      </c>
      <c r="J154" s="452" t="s">
        <v>703</v>
      </c>
      <c r="K154" s="452" t="s">
        <v>466</v>
      </c>
      <c r="L154" s="452" t="s">
        <v>701</v>
      </c>
      <c r="M154" s="452" t="s">
        <v>476</v>
      </c>
      <c r="N154" s="452" t="s">
        <v>468</v>
      </c>
      <c r="O154" s="452" t="s">
        <v>703</v>
      </c>
    </row>
    <row r="155" spans="1:15" x14ac:dyDescent="0.3">
      <c r="A155" s="452" t="s">
        <v>462</v>
      </c>
      <c r="B155" s="453" t="s">
        <v>788</v>
      </c>
      <c r="C155" s="452" t="s">
        <v>464</v>
      </c>
      <c r="D155" s="452" t="s">
        <v>462</v>
      </c>
      <c r="E155" s="452">
        <v>7051</v>
      </c>
      <c r="F155" s="452" t="s">
        <v>465</v>
      </c>
      <c r="G155" s="454"/>
      <c r="H155" s="452" t="s">
        <v>475</v>
      </c>
      <c r="I155" s="452" t="s">
        <v>475</v>
      </c>
      <c r="J155" s="452" t="s">
        <v>475</v>
      </c>
      <c r="K155" s="452" t="s">
        <v>466</v>
      </c>
      <c r="L155" s="452" t="s">
        <v>701</v>
      </c>
      <c r="M155" s="452" t="s">
        <v>476</v>
      </c>
      <c r="N155" s="452" t="s">
        <v>468</v>
      </c>
      <c r="O155" s="452" t="s">
        <v>475</v>
      </c>
    </row>
    <row r="156" spans="1:15" x14ac:dyDescent="0.3">
      <c r="A156" s="452" t="s">
        <v>462</v>
      </c>
      <c r="B156" s="453" t="s">
        <v>789</v>
      </c>
      <c r="C156" s="452" t="s">
        <v>464</v>
      </c>
      <c r="D156" s="452" t="s">
        <v>462</v>
      </c>
      <c r="E156" s="452">
        <v>2284</v>
      </c>
      <c r="F156" s="452" t="s">
        <v>465</v>
      </c>
      <c r="G156" s="454"/>
      <c r="H156" s="452" t="s">
        <v>475</v>
      </c>
      <c r="I156" s="452" t="s">
        <v>475</v>
      </c>
      <c r="J156" s="452" t="s">
        <v>475</v>
      </c>
      <c r="K156" s="452" t="s">
        <v>466</v>
      </c>
      <c r="L156" s="452" t="s">
        <v>701</v>
      </c>
      <c r="M156" s="452" t="s">
        <v>476</v>
      </c>
      <c r="N156" s="452" t="s">
        <v>468</v>
      </c>
      <c r="O156" s="452" t="s">
        <v>475</v>
      </c>
    </row>
    <row r="157" spans="1:15" x14ac:dyDescent="0.3">
      <c r="A157" s="452" t="s">
        <v>462</v>
      </c>
      <c r="B157" s="453" t="s">
        <v>790</v>
      </c>
      <c r="C157" s="452" t="s">
        <v>464</v>
      </c>
      <c r="D157" s="452" t="s">
        <v>462</v>
      </c>
      <c r="E157" s="452" t="s">
        <v>791</v>
      </c>
      <c r="F157" s="452" t="s">
        <v>465</v>
      </c>
      <c r="G157" s="454"/>
      <c r="H157" s="452" t="s">
        <v>783</v>
      </c>
      <c r="I157" s="452" t="s">
        <v>783</v>
      </c>
      <c r="J157" s="452" t="s">
        <v>783</v>
      </c>
      <c r="K157" s="452" t="s">
        <v>466</v>
      </c>
      <c r="L157" s="452" t="s">
        <v>701</v>
      </c>
      <c r="M157" s="452" t="s">
        <v>1068</v>
      </c>
      <c r="N157" s="452" t="s">
        <v>806</v>
      </c>
      <c r="O157" s="452" t="s">
        <v>2912</v>
      </c>
    </row>
    <row r="158" spans="1:15" x14ac:dyDescent="0.3">
      <c r="A158" s="452" t="s">
        <v>462</v>
      </c>
      <c r="B158" s="453" t="s">
        <v>792</v>
      </c>
      <c r="C158" s="452" t="s">
        <v>464</v>
      </c>
      <c r="D158" s="452" t="s">
        <v>462</v>
      </c>
      <c r="E158" s="452">
        <v>263</v>
      </c>
      <c r="F158" s="452" t="s">
        <v>569</v>
      </c>
      <c r="G158" s="454">
        <v>45.4</v>
      </c>
      <c r="H158" s="452" t="s">
        <v>703</v>
      </c>
      <c r="I158" s="452" t="s">
        <v>703</v>
      </c>
      <c r="J158" s="452" t="s">
        <v>703</v>
      </c>
      <c r="K158" s="452" t="s">
        <v>466</v>
      </c>
      <c r="L158" s="452" t="s">
        <v>701</v>
      </c>
      <c r="M158" s="452" t="s">
        <v>476</v>
      </c>
      <c r="N158" s="452" t="s">
        <v>468</v>
      </c>
      <c r="O158" s="452" t="s">
        <v>703</v>
      </c>
    </row>
    <row r="159" spans="1:15" x14ac:dyDescent="0.3">
      <c r="A159" s="452" t="s">
        <v>462</v>
      </c>
      <c r="B159" s="453" t="s">
        <v>793</v>
      </c>
      <c r="C159" s="452" t="s">
        <v>464</v>
      </c>
      <c r="D159" s="452" t="s">
        <v>462</v>
      </c>
      <c r="E159" s="452">
        <v>7052</v>
      </c>
      <c r="F159" s="452" t="s">
        <v>465</v>
      </c>
      <c r="G159" s="454"/>
      <c r="H159" s="452" t="s">
        <v>475</v>
      </c>
      <c r="I159" s="452" t="s">
        <v>475</v>
      </c>
      <c r="J159" s="452" t="s">
        <v>475</v>
      </c>
      <c r="K159" s="452" t="s">
        <v>466</v>
      </c>
      <c r="L159" s="452" t="s">
        <v>701</v>
      </c>
      <c r="M159" s="452" t="s">
        <v>476</v>
      </c>
      <c r="N159" s="452" t="s">
        <v>468</v>
      </c>
      <c r="O159" s="452" t="s">
        <v>475</v>
      </c>
    </row>
    <row r="160" spans="1:15" x14ac:dyDescent="0.3">
      <c r="A160" s="452" t="s">
        <v>462</v>
      </c>
      <c r="B160" s="453" t="s">
        <v>794</v>
      </c>
      <c r="C160" s="452" t="s">
        <v>464</v>
      </c>
      <c r="D160" s="452" t="s">
        <v>462</v>
      </c>
      <c r="E160" s="452" t="s">
        <v>795</v>
      </c>
      <c r="F160" s="452" t="s">
        <v>465</v>
      </c>
      <c r="G160" s="454"/>
      <c r="H160" s="452" t="s">
        <v>783</v>
      </c>
      <c r="I160" s="452" t="s">
        <v>783</v>
      </c>
      <c r="J160" s="452" t="s">
        <v>783</v>
      </c>
      <c r="K160" s="452" t="s">
        <v>466</v>
      </c>
      <c r="L160" s="452" t="s">
        <v>701</v>
      </c>
      <c r="M160" s="452" t="s">
        <v>485</v>
      </c>
      <c r="N160" s="452" t="s">
        <v>806</v>
      </c>
      <c r="O160" s="452" t="s">
        <v>2581</v>
      </c>
    </row>
    <row r="161" spans="1:15" x14ac:dyDescent="0.3">
      <c r="A161" s="452" t="s">
        <v>462</v>
      </c>
      <c r="B161" s="453" t="s">
        <v>796</v>
      </c>
      <c r="C161" s="452" t="s">
        <v>464</v>
      </c>
      <c r="D161" s="452" t="s">
        <v>462</v>
      </c>
      <c r="E161" s="452" t="s">
        <v>797</v>
      </c>
      <c r="F161" s="452" t="s">
        <v>465</v>
      </c>
      <c r="G161" s="454"/>
      <c r="H161" s="452" t="s">
        <v>798</v>
      </c>
      <c r="I161" s="452" t="s">
        <v>798</v>
      </c>
      <c r="J161" s="452" t="s">
        <v>798</v>
      </c>
      <c r="K161" s="452" t="s">
        <v>466</v>
      </c>
      <c r="L161" s="452" t="s">
        <v>701</v>
      </c>
      <c r="M161" s="452" t="s">
        <v>485</v>
      </c>
      <c r="N161" s="452" t="s">
        <v>799</v>
      </c>
      <c r="O161" s="452" t="s">
        <v>1047</v>
      </c>
    </row>
    <row r="162" spans="1:15" x14ac:dyDescent="0.3">
      <c r="A162" s="452" t="s">
        <v>462</v>
      </c>
      <c r="B162" s="453" t="s">
        <v>800</v>
      </c>
      <c r="C162" s="452" t="s">
        <v>464</v>
      </c>
      <c r="D162" s="452" t="s">
        <v>462</v>
      </c>
      <c r="E162" s="452">
        <v>264</v>
      </c>
      <c r="F162" s="452" t="s">
        <v>569</v>
      </c>
      <c r="G162" s="454">
        <v>45.1</v>
      </c>
      <c r="H162" s="452" t="s">
        <v>703</v>
      </c>
      <c r="I162" s="452" t="s">
        <v>703</v>
      </c>
      <c r="J162" s="452" t="s">
        <v>703</v>
      </c>
      <c r="K162" s="452" t="s">
        <v>466</v>
      </c>
      <c r="L162" s="452" t="s">
        <v>701</v>
      </c>
      <c r="M162" s="452" t="s">
        <v>476</v>
      </c>
      <c r="N162" s="452" t="s">
        <v>468</v>
      </c>
      <c r="O162" s="452" t="s">
        <v>703</v>
      </c>
    </row>
    <row r="163" spans="1:15" x14ac:dyDescent="0.3">
      <c r="A163" s="452" t="s">
        <v>462</v>
      </c>
      <c r="B163" s="453" t="s">
        <v>801</v>
      </c>
      <c r="C163" s="452" t="s">
        <v>464</v>
      </c>
      <c r="D163" s="452" t="s">
        <v>462</v>
      </c>
      <c r="E163" s="452">
        <v>7053</v>
      </c>
      <c r="F163" s="452" t="s">
        <v>479</v>
      </c>
      <c r="G163" s="454"/>
      <c r="H163" s="452" t="s">
        <v>475</v>
      </c>
      <c r="I163" s="452" t="s">
        <v>475</v>
      </c>
      <c r="J163" s="452" t="s">
        <v>475</v>
      </c>
      <c r="K163" s="452" t="s">
        <v>466</v>
      </c>
      <c r="L163" s="452" t="s">
        <v>701</v>
      </c>
      <c r="M163" s="452" t="s">
        <v>476</v>
      </c>
      <c r="N163" s="452" t="s">
        <v>468</v>
      </c>
      <c r="O163" s="452" t="s">
        <v>475</v>
      </c>
    </row>
    <row r="164" spans="1:15" x14ac:dyDescent="0.3">
      <c r="A164" s="452" t="s">
        <v>462</v>
      </c>
      <c r="B164" s="453" t="s">
        <v>802</v>
      </c>
      <c r="C164" s="452" t="s">
        <v>464</v>
      </c>
      <c r="D164" s="452" t="s">
        <v>462</v>
      </c>
      <c r="E164" s="452">
        <v>2285</v>
      </c>
      <c r="F164" s="452" t="s">
        <v>569</v>
      </c>
      <c r="G164" s="454">
        <v>46.3</v>
      </c>
      <c r="H164" s="452" t="s">
        <v>475</v>
      </c>
      <c r="I164" s="452" t="s">
        <v>475</v>
      </c>
      <c r="J164" s="452" t="s">
        <v>475</v>
      </c>
      <c r="K164" s="452" t="s">
        <v>466</v>
      </c>
      <c r="L164" s="452" t="s">
        <v>701</v>
      </c>
      <c r="M164" s="452" t="s">
        <v>476</v>
      </c>
      <c r="N164" s="452" t="s">
        <v>468</v>
      </c>
      <c r="O164" s="452" t="s">
        <v>475</v>
      </c>
    </row>
    <row r="165" spans="1:15" x14ac:dyDescent="0.3">
      <c r="A165" s="452" t="s">
        <v>462</v>
      </c>
      <c r="B165" s="453" t="s">
        <v>803</v>
      </c>
      <c r="C165" s="452" t="s">
        <v>464</v>
      </c>
      <c r="D165" s="452" t="s">
        <v>462</v>
      </c>
      <c r="E165" s="452" t="s">
        <v>804</v>
      </c>
      <c r="F165" s="452" t="s">
        <v>465</v>
      </c>
      <c r="G165" s="454"/>
      <c r="H165" s="452" t="s">
        <v>805</v>
      </c>
      <c r="I165" s="452" t="s">
        <v>805</v>
      </c>
      <c r="J165" s="452" t="s">
        <v>805</v>
      </c>
      <c r="K165" s="452" t="s">
        <v>466</v>
      </c>
      <c r="L165" s="452" t="s">
        <v>701</v>
      </c>
      <c r="M165" s="452" t="s">
        <v>485</v>
      </c>
      <c r="N165" s="452" t="s">
        <v>806</v>
      </c>
      <c r="O165" s="452" t="s">
        <v>3041</v>
      </c>
    </row>
    <row r="166" spans="1:15" x14ac:dyDescent="0.3">
      <c r="A166" s="452" t="s">
        <v>462</v>
      </c>
      <c r="B166" s="453" t="s">
        <v>807</v>
      </c>
      <c r="C166" s="452" t="s">
        <v>464</v>
      </c>
      <c r="D166" s="452" t="s">
        <v>462</v>
      </c>
      <c r="E166" s="452">
        <v>265</v>
      </c>
      <c r="F166" s="452" t="s">
        <v>569</v>
      </c>
      <c r="G166" s="454">
        <v>44.8</v>
      </c>
      <c r="H166" s="452" t="s">
        <v>703</v>
      </c>
      <c r="I166" s="452" t="s">
        <v>703</v>
      </c>
      <c r="J166" s="452" t="s">
        <v>703</v>
      </c>
      <c r="K166" s="452" t="s">
        <v>466</v>
      </c>
      <c r="L166" s="452" t="s">
        <v>701</v>
      </c>
      <c r="M166" s="452" t="s">
        <v>476</v>
      </c>
      <c r="N166" s="452" t="s">
        <v>468</v>
      </c>
      <c r="O166" s="452" t="s">
        <v>703</v>
      </c>
    </row>
    <row r="167" spans="1:15" x14ac:dyDescent="0.3">
      <c r="A167" s="452" t="s">
        <v>462</v>
      </c>
      <c r="B167" s="453" t="s">
        <v>808</v>
      </c>
      <c r="C167" s="452" t="s">
        <v>464</v>
      </c>
      <c r="D167" s="452" t="s">
        <v>462</v>
      </c>
      <c r="E167" s="452">
        <v>7054</v>
      </c>
      <c r="F167" s="452" t="s">
        <v>479</v>
      </c>
      <c r="G167" s="454"/>
      <c r="H167" s="452" t="s">
        <v>475</v>
      </c>
      <c r="I167" s="452" t="s">
        <v>475</v>
      </c>
      <c r="J167" s="452" t="s">
        <v>475</v>
      </c>
      <c r="K167" s="452" t="s">
        <v>466</v>
      </c>
      <c r="L167" s="452" t="s">
        <v>701</v>
      </c>
      <c r="M167" s="452" t="s">
        <v>476</v>
      </c>
      <c r="N167" s="452" t="s">
        <v>468</v>
      </c>
      <c r="O167" s="452" t="s">
        <v>475</v>
      </c>
    </row>
    <row r="168" spans="1:15" x14ac:dyDescent="0.3">
      <c r="A168" s="452" t="s">
        <v>462</v>
      </c>
      <c r="B168" s="453" t="s">
        <v>809</v>
      </c>
      <c r="C168" s="452" t="s">
        <v>464</v>
      </c>
      <c r="D168" s="452" t="s">
        <v>462</v>
      </c>
      <c r="E168" s="452">
        <v>2286</v>
      </c>
      <c r="F168" s="452" t="s">
        <v>569</v>
      </c>
      <c r="G168" s="454">
        <v>46.3</v>
      </c>
      <c r="H168" s="452" t="s">
        <v>475</v>
      </c>
      <c r="I168" s="452" t="s">
        <v>475</v>
      </c>
      <c r="J168" s="452" t="s">
        <v>475</v>
      </c>
      <c r="K168" s="452" t="s">
        <v>466</v>
      </c>
      <c r="L168" s="452" t="s">
        <v>701</v>
      </c>
      <c r="M168" s="452" t="s">
        <v>476</v>
      </c>
      <c r="N168" s="452" t="s">
        <v>468</v>
      </c>
      <c r="O168" s="452" t="s">
        <v>475</v>
      </c>
    </row>
    <row r="169" spans="1:15" x14ac:dyDescent="0.3">
      <c r="A169" s="452" t="s">
        <v>462</v>
      </c>
      <c r="B169" s="453" t="s">
        <v>810</v>
      </c>
      <c r="C169" s="452" t="s">
        <v>464</v>
      </c>
      <c r="D169" s="452" t="s">
        <v>462</v>
      </c>
      <c r="E169" s="452" t="s">
        <v>811</v>
      </c>
      <c r="F169" s="452" t="s">
        <v>465</v>
      </c>
      <c r="G169" s="454"/>
      <c r="H169" s="452" t="s">
        <v>812</v>
      </c>
      <c r="I169" s="452" t="s">
        <v>812</v>
      </c>
      <c r="J169" s="452" t="s">
        <v>812</v>
      </c>
      <c r="K169" s="452" t="s">
        <v>466</v>
      </c>
      <c r="L169" s="452" t="s">
        <v>701</v>
      </c>
      <c r="M169" s="452" t="s">
        <v>485</v>
      </c>
      <c r="N169" s="452" t="s">
        <v>1353</v>
      </c>
      <c r="O169" s="452" t="s">
        <v>3042</v>
      </c>
    </row>
    <row r="170" spans="1:15" x14ac:dyDescent="0.3">
      <c r="A170" s="452" t="s">
        <v>462</v>
      </c>
      <c r="B170" s="453" t="s">
        <v>814</v>
      </c>
      <c r="C170" s="452" t="s">
        <v>464</v>
      </c>
      <c r="D170" s="452" t="s">
        <v>462</v>
      </c>
      <c r="E170" s="452">
        <v>266</v>
      </c>
      <c r="F170" s="452" t="s">
        <v>569</v>
      </c>
      <c r="G170" s="454">
        <v>44.5</v>
      </c>
      <c r="H170" s="452" t="s">
        <v>703</v>
      </c>
      <c r="I170" s="452" t="s">
        <v>703</v>
      </c>
      <c r="J170" s="452" t="s">
        <v>703</v>
      </c>
      <c r="K170" s="452" t="s">
        <v>466</v>
      </c>
      <c r="L170" s="452" t="s">
        <v>701</v>
      </c>
      <c r="M170" s="452" t="s">
        <v>476</v>
      </c>
      <c r="N170" s="452" t="s">
        <v>468</v>
      </c>
      <c r="O170" s="452" t="s">
        <v>703</v>
      </c>
    </row>
    <row r="171" spans="1:15" x14ac:dyDescent="0.3">
      <c r="A171" s="452" t="s">
        <v>462</v>
      </c>
      <c r="B171" s="453" t="s">
        <v>815</v>
      </c>
      <c r="C171" s="452" t="s">
        <v>464</v>
      </c>
      <c r="D171" s="452" t="s">
        <v>462</v>
      </c>
      <c r="E171" s="452">
        <v>7055</v>
      </c>
      <c r="F171" s="452" t="s">
        <v>465</v>
      </c>
      <c r="G171" s="454"/>
      <c r="H171" s="452" t="s">
        <v>475</v>
      </c>
      <c r="I171" s="452" t="s">
        <v>475</v>
      </c>
      <c r="J171" s="452" t="s">
        <v>475</v>
      </c>
      <c r="K171" s="452" t="s">
        <v>466</v>
      </c>
      <c r="L171" s="452" t="s">
        <v>701</v>
      </c>
      <c r="M171" s="452" t="s">
        <v>476</v>
      </c>
      <c r="N171" s="452" t="s">
        <v>468</v>
      </c>
      <c r="O171" s="452" t="s">
        <v>475</v>
      </c>
    </row>
    <row r="172" spans="1:15" x14ac:dyDescent="0.3">
      <c r="A172" s="452" t="s">
        <v>462</v>
      </c>
      <c r="B172" s="453" t="s">
        <v>816</v>
      </c>
      <c r="C172" s="452" t="s">
        <v>464</v>
      </c>
      <c r="D172" s="452" t="s">
        <v>462</v>
      </c>
      <c r="E172" s="452">
        <v>2287</v>
      </c>
      <c r="F172" s="452" t="s">
        <v>465</v>
      </c>
      <c r="G172" s="454"/>
      <c r="H172" s="452" t="s">
        <v>475</v>
      </c>
      <c r="I172" s="452" t="s">
        <v>475</v>
      </c>
      <c r="J172" s="452" t="s">
        <v>475</v>
      </c>
      <c r="K172" s="452" t="s">
        <v>466</v>
      </c>
      <c r="L172" s="452" t="s">
        <v>701</v>
      </c>
      <c r="M172" s="452" t="s">
        <v>476</v>
      </c>
      <c r="N172" s="452" t="s">
        <v>468</v>
      </c>
      <c r="O172" s="452" t="s">
        <v>475</v>
      </c>
    </row>
    <row r="173" spans="1:15" x14ac:dyDescent="0.3">
      <c r="A173" s="452" t="s">
        <v>462</v>
      </c>
      <c r="B173" s="453" t="s">
        <v>817</v>
      </c>
      <c r="C173" s="452" t="s">
        <v>464</v>
      </c>
      <c r="D173" s="452" t="s">
        <v>462</v>
      </c>
      <c r="E173" s="452">
        <v>2288</v>
      </c>
      <c r="F173" s="452" t="s">
        <v>465</v>
      </c>
      <c r="G173" s="454"/>
      <c r="H173" s="452" t="s">
        <v>475</v>
      </c>
      <c r="I173" s="452" t="s">
        <v>475</v>
      </c>
      <c r="J173" s="452" t="s">
        <v>475</v>
      </c>
      <c r="K173" s="452" t="s">
        <v>466</v>
      </c>
      <c r="L173" s="452" t="s">
        <v>701</v>
      </c>
      <c r="M173" s="452" t="s">
        <v>476</v>
      </c>
      <c r="N173" s="452" t="s">
        <v>468</v>
      </c>
      <c r="O173" s="452" t="s">
        <v>475</v>
      </c>
    </row>
    <row r="174" spans="1:15" x14ac:dyDescent="0.3">
      <c r="A174" s="452" t="s">
        <v>462</v>
      </c>
      <c r="B174" s="453" t="s">
        <v>818</v>
      </c>
      <c r="C174" s="452" t="s">
        <v>464</v>
      </c>
      <c r="D174" s="452" t="s">
        <v>462</v>
      </c>
      <c r="E174" s="452">
        <v>2289</v>
      </c>
      <c r="F174" s="452" t="s">
        <v>465</v>
      </c>
      <c r="G174" s="454"/>
      <c r="H174" s="452" t="s">
        <v>475</v>
      </c>
      <c r="I174" s="452" t="s">
        <v>475</v>
      </c>
      <c r="J174" s="452" t="s">
        <v>475</v>
      </c>
      <c r="K174" s="452" t="s">
        <v>466</v>
      </c>
      <c r="L174" s="452" t="s">
        <v>701</v>
      </c>
      <c r="M174" s="452" t="s">
        <v>476</v>
      </c>
      <c r="N174" s="452" t="s">
        <v>468</v>
      </c>
      <c r="O174" s="452" t="s">
        <v>475</v>
      </c>
    </row>
    <row r="175" spans="1:15" x14ac:dyDescent="0.3">
      <c r="A175" s="452" t="s">
        <v>462</v>
      </c>
      <c r="B175" s="453" t="s">
        <v>819</v>
      </c>
      <c r="C175" s="452" t="s">
        <v>464</v>
      </c>
      <c r="D175" s="452" t="s">
        <v>462</v>
      </c>
      <c r="E175" s="452">
        <v>7056</v>
      </c>
      <c r="F175" s="452" t="s">
        <v>465</v>
      </c>
      <c r="G175" s="454"/>
      <c r="H175" s="452" t="s">
        <v>475</v>
      </c>
      <c r="I175" s="452" t="s">
        <v>475</v>
      </c>
      <c r="J175" s="452" t="s">
        <v>475</v>
      </c>
      <c r="K175" s="452" t="s">
        <v>466</v>
      </c>
      <c r="L175" s="452" t="s">
        <v>701</v>
      </c>
      <c r="M175" s="452" t="s">
        <v>476</v>
      </c>
      <c r="N175" s="452" t="s">
        <v>468</v>
      </c>
      <c r="O175" s="452" t="s">
        <v>475</v>
      </c>
    </row>
    <row r="176" spans="1:15" x14ac:dyDescent="0.3">
      <c r="A176" s="452" t="s">
        <v>462</v>
      </c>
      <c r="B176" s="453" t="s">
        <v>820</v>
      </c>
      <c r="C176" s="452" t="s">
        <v>464</v>
      </c>
      <c r="D176" s="452" t="s">
        <v>462</v>
      </c>
      <c r="E176" s="452">
        <v>2290</v>
      </c>
      <c r="F176" s="452" t="s">
        <v>465</v>
      </c>
      <c r="G176" s="454"/>
      <c r="H176" s="452" t="s">
        <v>475</v>
      </c>
      <c r="I176" s="452" t="s">
        <v>475</v>
      </c>
      <c r="J176" s="452" t="s">
        <v>475</v>
      </c>
      <c r="K176" s="452" t="s">
        <v>466</v>
      </c>
      <c r="L176" s="452" t="s">
        <v>701</v>
      </c>
      <c r="M176" s="452" t="s">
        <v>476</v>
      </c>
      <c r="N176" s="452" t="s">
        <v>468</v>
      </c>
      <c r="O176" s="452" t="s">
        <v>475</v>
      </c>
    </row>
    <row r="177" spans="1:15" x14ac:dyDescent="0.3">
      <c r="A177" s="452" t="s">
        <v>462</v>
      </c>
      <c r="B177" s="453" t="s">
        <v>821</v>
      </c>
      <c r="C177" s="452" t="s">
        <v>464</v>
      </c>
      <c r="D177" s="452" t="s">
        <v>462</v>
      </c>
      <c r="E177" s="452">
        <v>2291</v>
      </c>
      <c r="F177" s="452" t="s">
        <v>569</v>
      </c>
      <c r="G177" s="454">
        <v>46.1</v>
      </c>
      <c r="H177" s="452" t="s">
        <v>475</v>
      </c>
      <c r="I177" s="452" t="s">
        <v>475</v>
      </c>
      <c r="J177" s="452" t="s">
        <v>475</v>
      </c>
      <c r="K177" s="452" t="s">
        <v>466</v>
      </c>
      <c r="L177" s="452" t="s">
        <v>701</v>
      </c>
      <c r="M177" s="452" t="s">
        <v>476</v>
      </c>
      <c r="N177" s="452" t="s">
        <v>468</v>
      </c>
      <c r="O177" s="452" t="s">
        <v>475</v>
      </c>
    </row>
    <row r="178" spans="1:15" x14ac:dyDescent="0.3">
      <c r="A178" s="452" t="s">
        <v>462</v>
      </c>
      <c r="B178" s="453" t="s">
        <v>822</v>
      </c>
      <c r="C178" s="452" t="s">
        <v>464</v>
      </c>
      <c r="D178" s="452" t="s">
        <v>462</v>
      </c>
      <c r="E178" s="452">
        <v>2292</v>
      </c>
      <c r="F178" s="452" t="s">
        <v>479</v>
      </c>
      <c r="G178" s="454"/>
      <c r="H178" s="452" t="s">
        <v>475</v>
      </c>
      <c r="I178" s="452" t="s">
        <v>475</v>
      </c>
      <c r="J178" s="452" t="s">
        <v>475</v>
      </c>
      <c r="K178" s="452" t="s">
        <v>466</v>
      </c>
      <c r="L178" s="452" t="s">
        <v>701</v>
      </c>
      <c r="M178" s="452" t="s">
        <v>476</v>
      </c>
      <c r="N178" s="452" t="s">
        <v>468</v>
      </c>
      <c r="O178" s="452" t="s">
        <v>475</v>
      </c>
    </row>
    <row r="179" spans="1:15" x14ac:dyDescent="0.3">
      <c r="A179" s="452" t="s">
        <v>462</v>
      </c>
      <c r="B179" s="453" t="s">
        <v>823</v>
      </c>
      <c r="C179" s="452" t="s">
        <v>464</v>
      </c>
      <c r="D179" s="452" t="s">
        <v>462</v>
      </c>
      <c r="E179" s="452">
        <v>2293</v>
      </c>
      <c r="F179" s="452" t="s">
        <v>465</v>
      </c>
      <c r="G179" s="454"/>
      <c r="H179" s="452" t="s">
        <v>475</v>
      </c>
      <c r="I179" s="452" t="s">
        <v>475</v>
      </c>
      <c r="J179" s="452" t="s">
        <v>475</v>
      </c>
      <c r="K179" s="452" t="s">
        <v>466</v>
      </c>
      <c r="L179" s="452" t="s">
        <v>701</v>
      </c>
      <c r="M179" s="452" t="s">
        <v>476</v>
      </c>
      <c r="N179" s="452" t="s">
        <v>468</v>
      </c>
      <c r="O179" s="452" t="s">
        <v>475</v>
      </c>
    </row>
    <row r="180" spans="1:15" x14ac:dyDescent="0.3">
      <c r="A180" s="452" t="s">
        <v>462</v>
      </c>
      <c r="B180" s="453" t="s">
        <v>824</v>
      </c>
      <c r="C180" s="452" t="s">
        <v>464</v>
      </c>
      <c r="D180" s="452" t="s">
        <v>462</v>
      </c>
      <c r="E180" s="452">
        <v>2294</v>
      </c>
      <c r="F180" s="452" t="s">
        <v>465</v>
      </c>
      <c r="G180" s="454"/>
      <c r="H180" s="452" t="s">
        <v>475</v>
      </c>
      <c r="I180" s="452" t="s">
        <v>475</v>
      </c>
      <c r="J180" s="452" t="s">
        <v>475</v>
      </c>
      <c r="K180" s="452" t="s">
        <v>466</v>
      </c>
      <c r="L180" s="452" t="s">
        <v>701</v>
      </c>
      <c r="M180" s="452" t="s">
        <v>476</v>
      </c>
      <c r="N180" s="452" t="s">
        <v>468</v>
      </c>
      <c r="O180" s="452" t="s">
        <v>475</v>
      </c>
    </row>
    <row r="181" spans="1:15" x14ac:dyDescent="0.3">
      <c r="A181" s="452" t="s">
        <v>462</v>
      </c>
      <c r="B181" s="453" t="s">
        <v>825</v>
      </c>
      <c r="C181" s="452" t="s">
        <v>464</v>
      </c>
      <c r="D181" s="452" t="s">
        <v>462</v>
      </c>
      <c r="E181" s="452">
        <v>2295</v>
      </c>
      <c r="F181" s="452" t="s">
        <v>479</v>
      </c>
      <c r="G181" s="454"/>
      <c r="H181" s="452" t="s">
        <v>475</v>
      </c>
      <c r="I181" s="452" t="s">
        <v>475</v>
      </c>
      <c r="J181" s="452" t="s">
        <v>475</v>
      </c>
      <c r="K181" s="452" t="s">
        <v>466</v>
      </c>
      <c r="L181" s="452" t="s">
        <v>701</v>
      </c>
      <c r="M181" s="452" t="s">
        <v>476</v>
      </c>
      <c r="N181" s="452" t="s">
        <v>468</v>
      </c>
      <c r="O181" s="452" t="s">
        <v>475</v>
      </c>
    </row>
    <row r="182" spans="1:15" x14ac:dyDescent="0.3">
      <c r="A182" s="452" t="s">
        <v>462</v>
      </c>
      <c r="B182" s="453" t="s">
        <v>826</v>
      </c>
      <c r="C182" s="452" t="s">
        <v>464</v>
      </c>
      <c r="D182" s="452" t="s">
        <v>462</v>
      </c>
      <c r="E182" s="452">
        <v>2296</v>
      </c>
      <c r="F182" s="452" t="s">
        <v>569</v>
      </c>
      <c r="G182" s="454">
        <v>45.9</v>
      </c>
      <c r="H182" s="452" t="s">
        <v>475</v>
      </c>
      <c r="I182" s="452" t="s">
        <v>475</v>
      </c>
      <c r="J182" s="452" t="s">
        <v>475</v>
      </c>
      <c r="K182" s="452" t="s">
        <v>466</v>
      </c>
      <c r="L182" s="452" t="s">
        <v>701</v>
      </c>
      <c r="M182" s="452" t="s">
        <v>476</v>
      </c>
      <c r="N182" s="452" t="s">
        <v>468</v>
      </c>
      <c r="O182" s="452" t="s">
        <v>475</v>
      </c>
    </row>
    <row r="183" spans="1:15" x14ac:dyDescent="0.3">
      <c r="A183" s="452" t="s">
        <v>462</v>
      </c>
      <c r="B183" s="453" t="s">
        <v>827</v>
      </c>
      <c r="C183" s="452" t="s">
        <v>464</v>
      </c>
      <c r="D183" s="452" t="s">
        <v>462</v>
      </c>
      <c r="E183" s="452">
        <v>7057</v>
      </c>
      <c r="F183" s="452" t="s">
        <v>465</v>
      </c>
      <c r="G183" s="454"/>
      <c r="H183" s="452" t="s">
        <v>475</v>
      </c>
      <c r="I183" s="452" t="s">
        <v>475</v>
      </c>
      <c r="J183" s="452" t="s">
        <v>475</v>
      </c>
      <c r="K183" s="452" t="s">
        <v>466</v>
      </c>
      <c r="L183" s="452" t="s">
        <v>701</v>
      </c>
      <c r="M183" s="452" t="s">
        <v>476</v>
      </c>
      <c r="N183" s="452" t="s">
        <v>468</v>
      </c>
      <c r="O183" s="452" t="s">
        <v>475</v>
      </c>
    </row>
    <row r="184" spans="1:15" x14ac:dyDescent="0.3">
      <c r="A184" s="452" t="s">
        <v>462</v>
      </c>
      <c r="B184" s="453" t="s">
        <v>828</v>
      </c>
      <c r="C184" s="452" t="s">
        <v>464</v>
      </c>
      <c r="D184" s="452" t="s">
        <v>462</v>
      </c>
      <c r="E184" s="452">
        <v>2297</v>
      </c>
      <c r="F184" s="452" t="s">
        <v>465</v>
      </c>
      <c r="G184" s="454"/>
      <c r="H184" s="452" t="s">
        <v>475</v>
      </c>
      <c r="I184" s="452" t="s">
        <v>475</v>
      </c>
      <c r="J184" s="452" t="s">
        <v>475</v>
      </c>
      <c r="K184" s="452" t="s">
        <v>466</v>
      </c>
      <c r="L184" s="452" t="s">
        <v>701</v>
      </c>
      <c r="M184" s="452" t="s">
        <v>476</v>
      </c>
      <c r="N184" s="452" t="s">
        <v>468</v>
      </c>
      <c r="O184" s="452" t="s">
        <v>475</v>
      </c>
    </row>
    <row r="185" spans="1:15" x14ac:dyDescent="0.3">
      <c r="A185" s="452" t="s">
        <v>462</v>
      </c>
      <c r="B185" s="453" t="s">
        <v>829</v>
      </c>
      <c r="C185" s="452" t="s">
        <v>464</v>
      </c>
      <c r="D185" s="452" t="s">
        <v>462</v>
      </c>
      <c r="E185" s="452">
        <v>2298</v>
      </c>
      <c r="F185" s="452" t="s">
        <v>569</v>
      </c>
      <c r="G185" s="454">
        <v>45.7</v>
      </c>
      <c r="H185" s="452" t="s">
        <v>475</v>
      </c>
      <c r="I185" s="452" t="s">
        <v>475</v>
      </c>
      <c r="J185" s="452" t="s">
        <v>475</v>
      </c>
      <c r="K185" s="452" t="s">
        <v>466</v>
      </c>
      <c r="L185" s="452" t="s">
        <v>701</v>
      </c>
      <c r="M185" s="452" t="s">
        <v>476</v>
      </c>
      <c r="N185" s="452" t="s">
        <v>468</v>
      </c>
      <c r="O185" s="452" t="s">
        <v>475</v>
      </c>
    </row>
    <row r="186" spans="1:15" x14ac:dyDescent="0.3">
      <c r="A186" s="452" t="s">
        <v>462</v>
      </c>
      <c r="B186" s="453" t="s">
        <v>830</v>
      </c>
      <c r="C186" s="452" t="s">
        <v>464</v>
      </c>
      <c r="D186" s="452" t="s">
        <v>462</v>
      </c>
      <c r="E186" s="452">
        <v>7058</v>
      </c>
      <c r="F186" s="452" t="s">
        <v>465</v>
      </c>
      <c r="G186" s="454"/>
      <c r="H186" s="452" t="s">
        <v>475</v>
      </c>
      <c r="I186" s="452" t="s">
        <v>475</v>
      </c>
      <c r="J186" s="452" t="s">
        <v>475</v>
      </c>
      <c r="K186" s="452" t="s">
        <v>466</v>
      </c>
      <c r="L186" s="452" t="s">
        <v>701</v>
      </c>
      <c r="M186" s="452" t="s">
        <v>476</v>
      </c>
      <c r="N186" s="452" t="s">
        <v>468</v>
      </c>
      <c r="O186" s="452" t="s">
        <v>475</v>
      </c>
    </row>
    <row r="187" spans="1:15" x14ac:dyDescent="0.3">
      <c r="A187" s="452" t="s">
        <v>462</v>
      </c>
      <c r="B187" s="453" t="s">
        <v>831</v>
      </c>
      <c r="C187" s="452" t="s">
        <v>464</v>
      </c>
      <c r="D187" s="452" t="s">
        <v>462</v>
      </c>
      <c r="E187" s="452">
        <v>2299</v>
      </c>
      <c r="F187" s="452" t="s">
        <v>569</v>
      </c>
      <c r="G187" s="454">
        <v>45.5</v>
      </c>
      <c r="H187" s="452" t="s">
        <v>475</v>
      </c>
      <c r="I187" s="452" t="s">
        <v>475</v>
      </c>
      <c r="J187" s="452" t="s">
        <v>475</v>
      </c>
      <c r="K187" s="452" t="s">
        <v>466</v>
      </c>
      <c r="L187" s="452" t="s">
        <v>701</v>
      </c>
      <c r="M187" s="452" t="s">
        <v>476</v>
      </c>
      <c r="N187" s="452" t="s">
        <v>468</v>
      </c>
      <c r="O187" s="452" t="s">
        <v>475</v>
      </c>
    </row>
    <row r="188" spans="1:15" x14ac:dyDescent="0.3">
      <c r="A188" s="452" t="s">
        <v>462</v>
      </c>
      <c r="B188" s="453" t="s">
        <v>832</v>
      </c>
      <c r="C188" s="452" t="s">
        <v>464</v>
      </c>
      <c r="D188" s="452" t="s">
        <v>462</v>
      </c>
      <c r="E188" s="452" t="s">
        <v>833</v>
      </c>
      <c r="F188" s="452" t="s">
        <v>465</v>
      </c>
      <c r="G188" s="454"/>
      <c r="H188" s="452" t="s">
        <v>834</v>
      </c>
      <c r="I188" s="452" t="s">
        <v>834</v>
      </c>
      <c r="J188" s="452" t="s">
        <v>834</v>
      </c>
      <c r="K188" s="452" t="s">
        <v>466</v>
      </c>
      <c r="L188" s="452" t="s">
        <v>701</v>
      </c>
      <c r="M188" s="452" t="s">
        <v>485</v>
      </c>
      <c r="N188" s="452" t="s">
        <v>799</v>
      </c>
      <c r="O188" s="452" t="s">
        <v>3043</v>
      </c>
    </row>
    <row r="189" spans="1:15" x14ac:dyDescent="0.3">
      <c r="A189" s="452" t="s">
        <v>462</v>
      </c>
      <c r="B189" s="453" t="s">
        <v>835</v>
      </c>
      <c r="C189" s="452" t="s">
        <v>464</v>
      </c>
      <c r="D189" s="452" t="s">
        <v>462</v>
      </c>
      <c r="E189" s="452">
        <v>7059</v>
      </c>
      <c r="F189" s="452" t="s">
        <v>465</v>
      </c>
      <c r="G189" s="454"/>
      <c r="H189" s="452" t="s">
        <v>475</v>
      </c>
      <c r="I189" s="452" t="s">
        <v>475</v>
      </c>
      <c r="J189" s="452" t="s">
        <v>475</v>
      </c>
      <c r="K189" s="452" t="s">
        <v>466</v>
      </c>
      <c r="L189" s="452" t="s">
        <v>701</v>
      </c>
      <c r="M189" s="452" t="s">
        <v>476</v>
      </c>
      <c r="N189" s="452" t="s">
        <v>468</v>
      </c>
      <c r="O189" s="452" t="s">
        <v>475</v>
      </c>
    </row>
    <row r="190" spans="1:15" x14ac:dyDescent="0.3">
      <c r="A190" s="452" t="s">
        <v>462</v>
      </c>
      <c r="B190" s="453" t="s">
        <v>836</v>
      </c>
      <c r="C190" s="452" t="s">
        <v>464</v>
      </c>
      <c r="D190" s="452" t="s">
        <v>462</v>
      </c>
      <c r="E190" s="452" t="s">
        <v>837</v>
      </c>
      <c r="F190" s="452" t="s">
        <v>479</v>
      </c>
      <c r="G190" s="454"/>
      <c r="H190" s="452" t="s">
        <v>838</v>
      </c>
      <c r="I190" s="452" t="s">
        <v>838</v>
      </c>
      <c r="J190" s="452" t="s">
        <v>838</v>
      </c>
      <c r="K190" s="452" t="s">
        <v>466</v>
      </c>
      <c r="L190" s="452" t="s">
        <v>701</v>
      </c>
      <c r="M190" s="452" t="s">
        <v>485</v>
      </c>
      <c r="N190" s="452" t="s">
        <v>806</v>
      </c>
      <c r="O190" s="452" t="s">
        <v>2908</v>
      </c>
    </row>
    <row r="191" spans="1:15" x14ac:dyDescent="0.3">
      <c r="A191" s="452" t="s">
        <v>462</v>
      </c>
      <c r="B191" s="453" t="s">
        <v>840</v>
      </c>
      <c r="C191" s="452" t="s">
        <v>464</v>
      </c>
      <c r="D191" s="452" t="s">
        <v>462</v>
      </c>
      <c r="E191" s="452">
        <v>585</v>
      </c>
      <c r="F191" s="452" t="s">
        <v>569</v>
      </c>
      <c r="G191" s="454">
        <v>45.6</v>
      </c>
      <c r="H191" s="452" t="s">
        <v>651</v>
      </c>
      <c r="I191" s="452" t="s">
        <v>651</v>
      </c>
      <c r="J191" s="452" t="s">
        <v>651</v>
      </c>
      <c r="K191" s="452" t="s">
        <v>466</v>
      </c>
      <c r="L191" s="452" t="s">
        <v>467</v>
      </c>
      <c r="M191" s="452" t="s">
        <v>476</v>
      </c>
      <c r="N191" s="452" t="s">
        <v>468</v>
      </c>
      <c r="O191" s="452" t="s">
        <v>651</v>
      </c>
    </row>
    <row r="192" spans="1:15" x14ac:dyDescent="0.3">
      <c r="A192" s="452" t="s">
        <v>462</v>
      </c>
      <c r="B192" s="453" t="s">
        <v>841</v>
      </c>
      <c r="C192" s="452" t="s">
        <v>464</v>
      </c>
      <c r="D192" s="452" t="s">
        <v>462</v>
      </c>
      <c r="E192" s="452">
        <v>7060</v>
      </c>
      <c r="F192" s="452" t="s">
        <v>465</v>
      </c>
      <c r="G192" s="454"/>
      <c r="H192" s="452" t="s">
        <v>475</v>
      </c>
      <c r="I192" s="452" t="s">
        <v>475</v>
      </c>
      <c r="J192" s="452" t="s">
        <v>475</v>
      </c>
      <c r="K192" s="452" t="s">
        <v>466</v>
      </c>
      <c r="L192" s="452" t="s">
        <v>701</v>
      </c>
      <c r="M192" s="452" t="s">
        <v>476</v>
      </c>
      <c r="N192" s="452" t="s">
        <v>468</v>
      </c>
      <c r="O192" s="452" t="s">
        <v>475</v>
      </c>
    </row>
    <row r="193" spans="1:15" x14ac:dyDescent="0.3">
      <c r="A193" s="452" t="s">
        <v>462</v>
      </c>
      <c r="B193" s="453" t="s">
        <v>842</v>
      </c>
      <c r="C193" s="452" t="s">
        <v>464</v>
      </c>
      <c r="D193" s="452" t="s">
        <v>462</v>
      </c>
      <c r="E193" s="452" t="s">
        <v>843</v>
      </c>
      <c r="F193" s="452" t="s">
        <v>465</v>
      </c>
      <c r="G193" s="454"/>
      <c r="H193" s="452" t="s">
        <v>624</v>
      </c>
      <c r="I193" s="452" t="s">
        <v>624</v>
      </c>
      <c r="J193" s="452" t="s">
        <v>624</v>
      </c>
      <c r="K193" s="452" t="s">
        <v>466</v>
      </c>
      <c r="L193" s="452" t="s">
        <v>701</v>
      </c>
      <c r="M193" s="452" t="s">
        <v>485</v>
      </c>
      <c r="N193" s="452" t="s">
        <v>468</v>
      </c>
      <c r="O193" s="452" t="s">
        <v>624</v>
      </c>
    </row>
    <row r="194" spans="1:15" x14ac:dyDescent="0.3">
      <c r="A194" s="452" t="s">
        <v>462</v>
      </c>
      <c r="B194" s="453" t="s">
        <v>844</v>
      </c>
      <c r="C194" s="452" t="s">
        <v>464</v>
      </c>
      <c r="D194" s="452" t="s">
        <v>462</v>
      </c>
      <c r="E194" s="452" t="s">
        <v>845</v>
      </c>
      <c r="F194" s="452" t="s">
        <v>479</v>
      </c>
      <c r="G194" s="454"/>
      <c r="H194" s="452" t="s">
        <v>846</v>
      </c>
      <c r="I194" s="452" t="s">
        <v>846</v>
      </c>
      <c r="J194" s="452" t="s">
        <v>846</v>
      </c>
      <c r="K194" s="452" t="s">
        <v>466</v>
      </c>
      <c r="L194" s="452" t="s">
        <v>701</v>
      </c>
      <c r="M194" s="452" t="s">
        <v>485</v>
      </c>
      <c r="N194" s="452" t="s">
        <v>799</v>
      </c>
      <c r="O194" s="452" t="s">
        <v>3043</v>
      </c>
    </row>
    <row r="195" spans="1:15" x14ac:dyDescent="0.3">
      <c r="A195" s="452" t="s">
        <v>462</v>
      </c>
      <c r="B195" s="453" t="s">
        <v>847</v>
      </c>
      <c r="C195" s="452" t="s">
        <v>464</v>
      </c>
      <c r="D195" s="452" t="s">
        <v>462</v>
      </c>
      <c r="E195" s="452">
        <v>7061</v>
      </c>
      <c r="F195" s="452" t="s">
        <v>465</v>
      </c>
      <c r="G195" s="454"/>
      <c r="H195" s="452" t="s">
        <v>475</v>
      </c>
      <c r="I195" s="452" t="s">
        <v>475</v>
      </c>
      <c r="J195" s="452" t="s">
        <v>475</v>
      </c>
      <c r="K195" s="452" t="s">
        <v>466</v>
      </c>
      <c r="L195" s="452" t="s">
        <v>701</v>
      </c>
      <c r="M195" s="452" t="s">
        <v>476</v>
      </c>
      <c r="N195" s="452" t="s">
        <v>468</v>
      </c>
      <c r="O195" s="452" t="s">
        <v>475</v>
      </c>
    </row>
    <row r="196" spans="1:15" x14ac:dyDescent="0.3">
      <c r="A196" s="452" t="s">
        <v>462</v>
      </c>
      <c r="B196" s="453" t="s">
        <v>848</v>
      </c>
      <c r="C196" s="452" t="s">
        <v>464</v>
      </c>
      <c r="D196" s="452" t="s">
        <v>462</v>
      </c>
      <c r="E196" s="452" t="s">
        <v>849</v>
      </c>
      <c r="F196" s="452" t="s">
        <v>479</v>
      </c>
      <c r="G196" s="454"/>
      <c r="H196" s="452" t="s">
        <v>850</v>
      </c>
      <c r="I196" s="452" t="s">
        <v>851</v>
      </c>
      <c r="J196" s="452" t="s">
        <v>852</v>
      </c>
      <c r="K196" s="452" t="s">
        <v>466</v>
      </c>
      <c r="L196" s="452" t="s">
        <v>701</v>
      </c>
      <c r="M196" s="452" t="s">
        <v>473</v>
      </c>
      <c r="N196" s="452" t="s">
        <v>468</v>
      </c>
      <c r="O196" s="452" t="s">
        <v>851</v>
      </c>
    </row>
    <row r="197" spans="1:15" x14ac:dyDescent="0.3">
      <c r="A197" s="452" t="s">
        <v>462</v>
      </c>
      <c r="B197" s="453" t="s">
        <v>853</v>
      </c>
      <c r="C197" s="452" t="s">
        <v>464</v>
      </c>
      <c r="D197" s="452" t="s">
        <v>462</v>
      </c>
      <c r="E197" s="452" t="s">
        <v>854</v>
      </c>
      <c r="F197" s="452" t="s">
        <v>479</v>
      </c>
      <c r="G197" s="454"/>
      <c r="H197" s="452" t="s">
        <v>855</v>
      </c>
      <c r="I197" s="452" t="s">
        <v>855</v>
      </c>
      <c r="J197" s="452" t="s">
        <v>855</v>
      </c>
      <c r="K197" s="452" t="s">
        <v>466</v>
      </c>
      <c r="L197" s="452" t="s">
        <v>701</v>
      </c>
      <c r="M197" s="452" t="s">
        <v>485</v>
      </c>
      <c r="N197" s="452" t="s">
        <v>839</v>
      </c>
      <c r="O197" s="452" t="s">
        <v>855</v>
      </c>
    </row>
    <row r="198" spans="1:15" x14ac:dyDescent="0.3">
      <c r="A198" s="452" t="s">
        <v>462</v>
      </c>
      <c r="B198" s="453" t="s">
        <v>856</v>
      </c>
      <c r="C198" s="452" t="s">
        <v>464</v>
      </c>
      <c r="D198" s="452" t="s">
        <v>462</v>
      </c>
      <c r="E198" s="452" t="s">
        <v>857</v>
      </c>
      <c r="F198" s="452" t="s">
        <v>465</v>
      </c>
      <c r="G198" s="454"/>
      <c r="H198" s="452" t="s">
        <v>858</v>
      </c>
      <c r="I198" s="452" t="s">
        <v>858</v>
      </c>
      <c r="J198" s="452" t="s">
        <v>858</v>
      </c>
      <c r="K198" s="452" t="s">
        <v>466</v>
      </c>
      <c r="L198" s="452" t="s">
        <v>701</v>
      </c>
      <c r="M198" s="452" t="s">
        <v>485</v>
      </c>
      <c r="N198" s="452" t="s">
        <v>799</v>
      </c>
      <c r="O198" s="452" t="s">
        <v>3043</v>
      </c>
    </row>
    <row r="199" spans="1:15" x14ac:dyDescent="0.3">
      <c r="A199" s="452" t="s">
        <v>462</v>
      </c>
      <c r="B199" s="453" t="s">
        <v>859</v>
      </c>
      <c r="C199" s="452" t="s">
        <v>464</v>
      </c>
      <c r="D199" s="452" t="s">
        <v>462</v>
      </c>
      <c r="E199" s="452" t="s">
        <v>860</v>
      </c>
      <c r="F199" s="452" t="s">
        <v>465</v>
      </c>
      <c r="G199" s="454"/>
      <c r="H199" s="452" t="s">
        <v>861</v>
      </c>
      <c r="I199" s="452" t="s">
        <v>861</v>
      </c>
      <c r="J199" s="452" t="s">
        <v>861</v>
      </c>
      <c r="K199" s="452" t="s">
        <v>466</v>
      </c>
      <c r="L199" s="452" t="s">
        <v>701</v>
      </c>
      <c r="M199" s="452" t="s">
        <v>485</v>
      </c>
      <c r="N199" s="452" t="s">
        <v>839</v>
      </c>
      <c r="O199" s="452" t="s">
        <v>3044</v>
      </c>
    </row>
    <row r="200" spans="1:15" x14ac:dyDescent="0.3">
      <c r="A200" s="452" t="s">
        <v>462</v>
      </c>
      <c r="B200" s="453" t="s">
        <v>862</v>
      </c>
      <c r="C200" s="452" t="s">
        <v>464</v>
      </c>
      <c r="D200" s="452" t="s">
        <v>462</v>
      </c>
      <c r="E200" s="452" t="s">
        <v>863</v>
      </c>
      <c r="F200" s="452" t="s">
        <v>465</v>
      </c>
      <c r="G200" s="454"/>
      <c r="H200" s="452" t="s">
        <v>864</v>
      </c>
      <c r="I200" s="452" t="s">
        <v>864</v>
      </c>
      <c r="J200" s="452" t="s">
        <v>865</v>
      </c>
      <c r="K200" s="452" t="s">
        <v>466</v>
      </c>
      <c r="L200" s="452" t="s">
        <v>701</v>
      </c>
      <c r="M200" s="452" t="s">
        <v>485</v>
      </c>
      <c r="N200" s="452" t="s">
        <v>806</v>
      </c>
      <c r="O200" s="452" t="s">
        <v>3045</v>
      </c>
    </row>
    <row r="201" spans="1:15" x14ac:dyDescent="0.3">
      <c r="A201" s="452" t="s">
        <v>462</v>
      </c>
      <c r="B201" s="453" t="s">
        <v>866</v>
      </c>
      <c r="C201" s="452" t="s">
        <v>464</v>
      </c>
      <c r="D201" s="452" t="s">
        <v>462</v>
      </c>
      <c r="E201" s="452" t="s">
        <v>867</v>
      </c>
      <c r="F201" s="452" t="s">
        <v>465</v>
      </c>
      <c r="G201" s="454"/>
      <c r="H201" s="452" t="s">
        <v>868</v>
      </c>
      <c r="I201" s="452" t="s">
        <v>868</v>
      </c>
      <c r="J201" s="452" t="s">
        <v>868</v>
      </c>
      <c r="K201" s="452" t="s">
        <v>466</v>
      </c>
      <c r="L201" s="452" t="s">
        <v>701</v>
      </c>
      <c r="M201" s="452" t="s">
        <v>485</v>
      </c>
      <c r="N201" s="452" t="s">
        <v>806</v>
      </c>
      <c r="O201" s="452" t="s">
        <v>2908</v>
      </c>
    </row>
    <row r="202" spans="1:15" x14ac:dyDescent="0.3">
      <c r="A202" s="452" t="s">
        <v>462</v>
      </c>
      <c r="B202" s="453" t="s">
        <v>869</v>
      </c>
      <c r="C202" s="452" t="s">
        <v>464</v>
      </c>
      <c r="D202" s="452" t="s">
        <v>462</v>
      </c>
      <c r="E202" s="452" t="s">
        <v>870</v>
      </c>
      <c r="F202" s="452" t="s">
        <v>569</v>
      </c>
      <c r="G202" s="454">
        <v>45.3</v>
      </c>
      <c r="H202" s="452" t="s">
        <v>871</v>
      </c>
      <c r="I202" s="452" t="s">
        <v>871</v>
      </c>
      <c r="J202" s="452" t="s">
        <v>871</v>
      </c>
      <c r="K202" s="452" t="s">
        <v>466</v>
      </c>
      <c r="L202" s="452" t="s">
        <v>701</v>
      </c>
      <c r="M202" s="452" t="s">
        <v>485</v>
      </c>
      <c r="N202" s="452" t="s">
        <v>813</v>
      </c>
      <c r="O202" s="452" t="s">
        <v>3018</v>
      </c>
    </row>
    <row r="203" spans="1:15" x14ac:dyDescent="0.3">
      <c r="A203" s="452" t="s">
        <v>462</v>
      </c>
      <c r="B203" s="453" t="s">
        <v>872</v>
      </c>
      <c r="C203" s="452" t="s">
        <v>464</v>
      </c>
      <c r="D203" s="452" t="s">
        <v>462</v>
      </c>
      <c r="E203" s="452" t="s">
        <v>873</v>
      </c>
      <c r="F203" s="452" t="s">
        <v>465</v>
      </c>
      <c r="G203" s="454"/>
      <c r="H203" s="452" t="s">
        <v>874</v>
      </c>
      <c r="I203" s="452" t="s">
        <v>874</v>
      </c>
      <c r="J203" s="452" t="s">
        <v>874</v>
      </c>
      <c r="K203" s="452" t="s">
        <v>466</v>
      </c>
      <c r="L203" s="452" t="s">
        <v>701</v>
      </c>
      <c r="M203" s="452" t="s">
        <v>485</v>
      </c>
      <c r="N203" s="452" t="s">
        <v>806</v>
      </c>
      <c r="O203" s="452" t="s">
        <v>2581</v>
      </c>
    </row>
    <row r="204" spans="1:15" x14ac:dyDescent="0.3">
      <c r="A204" s="452" t="s">
        <v>462</v>
      </c>
      <c r="B204" s="453" t="s">
        <v>875</v>
      </c>
      <c r="C204" s="452" t="s">
        <v>464</v>
      </c>
      <c r="D204" s="452" t="s">
        <v>462</v>
      </c>
      <c r="E204" s="452" t="s">
        <v>876</v>
      </c>
      <c r="F204" s="452" t="s">
        <v>465</v>
      </c>
      <c r="G204" s="454"/>
      <c r="H204" s="452" t="s">
        <v>877</v>
      </c>
      <c r="I204" s="452" t="s">
        <v>877</v>
      </c>
      <c r="J204" s="452" t="s">
        <v>877</v>
      </c>
      <c r="K204" s="452" t="s">
        <v>466</v>
      </c>
      <c r="L204" s="452" t="s">
        <v>701</v>
      </c>
      <c r="M204" s="452" t="s">
        <v>1068</v>
      </c>
      <c r="N204" s="452" t="s">
        <v>806</v>
      </c>
      <c r="O204" s="452" t="s">
        <v>2912</v>
      </c>
    </row>
    <row r="205" spans="1:15" x14ac:dyDescent="0.3">
      <c r="A205" s="452" t="s">
        <v>462</v>
      </c>
      <c r="B205" s="453" t="s">
        <v>878</v>
      </c>
      <c r="C205" s="452" t="s">
        <v>464</v>
      </c>
      <c r="D205" s="452" t="s">
        <v>462</v>
      </c>
      <c r="E205" s="452" t="s">
        <v>879</v>
      </c>
      <c r="F205" s="452" t="s">
        <v>465</v>
      </c>
      <c r="G205" s="454"/>
      <c r="H205" s="452" t="s">
        <v>880</v>
      </c>
      <c r="I205" s="452" t="s">
        <v>880</v>
      </c>
      <c r="J205" s="452" t="s">
        <v>880</v>
      </c>
      <c r="K205" s="452" t="s">
        <v>466</v>
      </c>
      <c r="L205" s="452" t="s">
        <v>701</v>
      </c>
      <c r="M205" s="452" t="s">
        <v>1068</v>
      </c>
      <c r="N205" s="452" t="s">
        <v>806</v>
      </c>
      <c r="O205" s="452" t="s">
        <v>2912</v>
      </c>
    </row>
    <row r="206" spans="1:15" x14ac:dyDescent="0.3">
      <c r="A206" s="452" t="s">
        <v>462</v>
      </c>
      <c r="B206" s="453" t="s">
        <v>881</v>
      </c>
      <c r="C206" s="452" t="s">
        <v>464</v>
      </c>
      <c r="D206" s="452" t="s">
        <v>462</v>
      </c>
      <c r="E206" s="452" t="s">
        <v>882</v>
      </c>
      <c r="F206" s="452" t="s">
        <v>465</v>
      </c>
      <c r="G206" s="454"/>
      <c r="H206" s="452" t="s">
        <v>883</v>
      </c>
      <c r="I206" s="452" t="s">
        <v>883</v>
      </c>
      <c r="J206" s="452" t="s">
        <v>883</v>
      </c>
      <c r="K206" s="452" t="s">
        <v>466</v>
      </c>
      <c r="L206" s="452" t="s">
        <v>701</v>
      </c>
      <c r="M206" s="452" t="s">
        <v>485</v>
      </c>
      <c r="N206" s="452" t="s">
        <v>813</v>
      </c>
      <c r="O206" s="452" t="s">
        <v>3046</v>
      </c>
    </row>
    <row r="207" spans="1:15" x14ac:dyDescent="0.3">
      <c r="A207" s="452" t="s">
        <v>462</v>
      </c>
      <c r="B207" s="453" t="s">
        <v>884</v>
      </c>
      <c r="C207" s="452" t="s">
        <v>464</v>
      </c>
      <c r="D207" s="452" t="s">
        <v>462</v>
      </c>
      <c r="E207" s="452" t="s">
        <v>885</v>
      </c>
      <c r="F207" s="452" t="s">
        <v>465</v>
      </c>
      <c r="G207" s="454"/>
      <c r="H207" s="452" t="s">
        <v>886</v>
      </c>
      <c r="I207" s="452" t="s">
        <v>886</v>
      </c>
      <c r="J207" s="452" t="s">
        <v>886</v>
      </c>
      <c r="K207" s="452" t="s">
        <v>466</v>
      </c>
      <c r="L207" s="452" t="s">
        <v>701</v>
      </c>
      <c r="M207" s="452" t="s">
        <v>485</v>
      </c>
      <c r="N207" s="452" t="s">
        <v>813</v>
      </c>
      <c r="O207" s="452" t="s">
        <v>3046</v>
      </c>
    </row>
    <row r="208" spans="1:15" x14ac:dyDescent="0.3">
      <c r="A208" s="452" t="s">
        <v>462</v>
      </c>
      <c r="B208" s="453" t="s">
        <v>887</v>
      </c>
      <c r="C208" s="452" t="s">
        <v>464</v>
      </c>
      <c r="D208" s="452" t="s">
        <v>462</v>
      </c>
      <c r="E208" s="452" t="s">
        <v>888</v>
      </c>
      <c r="F208" s="452" t="s">
        <v>465</v>
      </c>
      <c r="G208" s="454"/>
      <c r="H208" s="452" t="s">
        <v>889</v>
      </c>
      <c r="I208" s="452" t="s">
        <v>889</v>
      </c>
      <c r="J208" s="452" t="s">
        <v>889</v>
      </c>
      <c r="K208" s="452" t="s">
        <v>466</v>
      </c>
      <c r="L208" s="452" t="s">
        <v>701</v>
      </c>
      <c r="M208" s="452" t="s">
        <v>485</v>
      </c>
      <c r="N208" s="452" t="s">
        <v>813</v>
      </c>
      <c r="O208" s="452" t="s">
        <v>3018</v>
      </c>
    </row>
    <row r="209" spans="1:15" x14ac:dyDescent="0.3">
      <c r="A209" s="452" t="s">
        <v>462</v>
      </c>
      <c r="B209" s="453" t="s">
        <v>890</v>
      </c>
      <c r="C209" s="452" t="s">
        <v>464</v>
      </c>
      <c r="D209" s="452" t="s">
        <v>462</v>
      </c>
      <c r="E209" s="452" t="s">
        <v>891</v>
      </c>
      <c r="F209" s="452" t="s">
        <v>510</v>
      </c>
      <c r="G209" s="454">
        <v>44.7</v>
      </c>
      <c r="H209" s="452" t="s">
        <v>892</v>
      </c>
      <c r="I209" s="452" t="s">
        <v>892</v>
      </c>
      <c r="J209" s="452" t="s">
        <v>892</v>
      </c>
      <c r="K209" s="452" t="s">
        <v>466</v>
      </c>
      <c r="L209" s="452" t="s">
        <v>701</v>
      </c>
      <c r="M209" s="452" t="s">
        <v>485</v>
      </c>
      <c r="N209" s="452" t="s">
        <v>813</v>
      </c>
      <c r="O209" s="452" t="s">
        <v>3018</v>
      </c>
    </row>
    <row r="210" spans="1:15" x14ac:dyDescent="0.3">
      <c r="A210" s="452" t="s">
        <v>462</v>
      </c>
      <c r="B210" s="453" t="s">
        <v>893</v>
      </c>
      <c r="C210" s="452" t="s">
        <v>464</v>
      </c>
      <c r="D210" s="452" t="s">
        <v>462</v>
      </c>
      <c r="E210" s="452" t="s">
        <v>894</v>
      </c>
      <c r="F210" s="452" t="s">
        <v>479</v>
      </c>
      <c r="G210" s="454"/>
      <c r="H210" s="452" t="s">
        <v>895</v>
      </c>
      <c r="I210" s="452" t="s">
        <v>896</v>
      </c>
      <c r="J210" s="452" t="s">
        <v>896</v>
      </c>
      <c r="K210" s="452" t="s">
        <v>466</v>
      </c>
      <c r="L210" s="452" t="s">
        <v>701</v>
      </c>
      <c r="M210" s="452" t="s">
        <v>485</v>
      </c>
      <c r="N210" s="452" t="s">
        <v>813</v>
      </c>
      <c r="O210" s="452" t="s">
        <v>3047</v>
      </c>
    </row>
    <row r="211" spans="1:15" x14ac:dyDescent="0.3">
      <c r="A211" s="452" t="s">
        <v>462</v>
      </c>
      <c r="B211" s="453" t="s">
        <v>897</v>
      </c>
      <c r="C211" s="452" t="s">
        <v>464</v>
      </c>
      <c r="D211" s="452" t="s">
        <v>462</v>
      </c>
      <c r="E211" s="452" t="s">
        <v>898</v>
      </c>
      <c r="F211" s="452" t="s">
        <v>465</v>
      </c>
      <c r="G211" s="454"/>
      <c r="H211" s="452" t="s">
        <v>868</v>
      </c>
      <c r="I211" s="452" t="s">
        <v>868</v>
      </c>
      <c r="J211" s="452" t="s">
        <v>868</v>
      </c>
      <c r="K211" s="452" t="s">
        <v>466</v>
      </c>
      <c r="L211" s="452" t="s">
        <v>701</v>
      </c>
      <c r="M211" s="452" t="s">
        <v>485</v>
      </c>
      <c r="N211" s="452" t="s">
        <v>1353</v>
      </c>
      <c r="O211" s="452" t="s">
        <v>3042</v>
      </c>
    </row>
    <row r="212" spans="1:15" x14ac:dyDescent="0.3">
      <c r="A212" s="452" t="s">
        <v>462</v>
      </c>
      <c r="B212" s="453" t="s">
        <v>899</v>
      </c>
      <c r="C212" s="452" t="s">
        <v>464</v>
      </c>
      <c r="D212" s="452" t="s">
        <v>462</v>
      </c>
      <c r="E212" s="452" t="s">
        <v>900</v>
      </c>
      <c r="F212" s="452" t="s">
        <v>465</v>
      </c>
      <c r="G212" s="454"/>
      <c r="H212" s="452" t="s">
        <v>901</v>
      </c>
      <c r="I212" s="452" t="s">
        <v>901</v>
      </c>
      <c r="J212" s="452" t="s">
        <v>901</v>
      </c>
      <c r="K212" s="452" t="s">
        <v>466</v>
      </c>
      <c r="L212" s="452" t="s">
        <v>701</v>
      </c>
      <c r="M212" s="452" t="s">
        <v>485</v>
      </c>
      <c r="N212" s="452" t="s">
        <v>799</v>
      </c>
      <c r="O212" s="452" t="s">
        <v>3048</v>
      </c>
    </row>
    <row r="213" spans="1:15" x14ac:dyDescent="0.3">
      <c r="A213" s="452" t="s">
        <v>462</v>
      </c>
      <c r="B213" s="453" t="s">
        <v>902</v>
      </c>
      <c r="C213" s="452" t="s">
        <v>464</v>
      </c>
      <c r="D213" s="452" t="s">
        <v>462</v>
      </c>
      <c r="E213" s="452" t="s">
        <v>903</v>
      </c>
      <c r="F213" s="452" t="s">
        <v>465</v>
      </c>
      <c r="G213" s="454"/>
      <c r="H213" s="452" t="s">
        <v>812</v>
      </c>
      <c r="I213" s="452" t="s">
        <v>812</v>
      </c>
      <c r="J213" s="452" t="s">
        <v>812</v>
      </c>
      <c r="K213" s="452" t="s">
        <v>466</v>
      </c>
      <c r="L213" s="452" t="s">
        <v>701</v>
      </c>
      <c r="M213" s="452" t="s">
        <v>485</v>
      </c>
      <c r="N213" s="452" t="s">
        <v>806</v>
      </c>
      <c r="O213" s="452" t="s">
        <v>1691</v>
      </c>
    </row>
    <row r="214" spans="1:15" x14ac:dyDescent="0.3">
      <c r="A214" s="452" t="s">
        <v>462</v>
      </c>
      <c r="B214" s="453" t="s">
        <v>904</v>
      </c>
      <c r="C214" s="452" t="s">
        <v>464</v>
      </c>
      <c r="D214" s="452" t="s">
        <v>462</v>
      </c>
      <c r="E214" s="452" t="s">
        <v>905</v>
      </c>
      <c r="F214" s="452" t="s">
        <v>479</v>
      </c>
      <c r="G214" s="454"/>
      <c r="H214" s="452" t="s">
        <v>901</v>
      </c>
      <c r="I214" s="452" t="s">
        <v>901</v>
      </c>
      <c r="J214" s="452" t="s">
        <v>901</v>
      </c>
      <c r="K214" s="452" t="s">
        <v>466</v>
      </c>
      <c r="L214" s="452" t="s">
        <v>701</v>
      </c>
      <c r="M214" s="452" t="s">
        <v>485</v>
      </c>
      <c r="N214" s="452" t="s">
        <v>799</v>
      </c>
      <c r="O214" s="452" t="s">
        <v>3049</v>
      </c>
    </row>
    <row r="215" spans="1:15" x14ac:dyDescent="0.3">
      <c r="A215" s="452" t="s">
        <v>462</v>
      </c>
      <c r="B215" s="453" t="s">
        <v>906</v>
      </c>
      <c r="C215" s="452" t="s">
        <v>464</v>
      </c>
      <c r="D215" s="452" t="s">
        <v>462</v>
      </c>
      <c r="E215" s="452" t="s">
        <v>907</v>
      </c>
      <c r="F215" s="452" t="s">
        <v>465</v>
      </c>
      <c r="G215" s="454"/>
      <c r="H215" s="452" t="s">
        <v>908</v>
      </c>
      <c r="I215" s="452" t="s">
        <v>908</v>
      </c>
      <c r="J215" s="452" t="s">
        <v>908</v>
      </c>
      <c r="K215" s="452" t="s">
        <v>466</v>
      </c>
      <c r="L215" s="452" t="s">
        <v>701</v>
      </c>
      <c r="M215" s="452" t="s">
        <v>473</v>
      </c>
      <c r="N215" s="452" t="s">
        <v>806</v>
      </c>
      <c r="O215" s="452" t="s">
        <v>3050</v>
      </c>
    </row>
    <row r="216" spans="1:15" x14ac:dyDescent="0.3">
      <c r="A216" s="452" t="s">
        <v>462</v>
      </c>
      <c r="B216" s="453" t="s">
        <v>909</v>
      </c>
      <c r="C216" s="452" t="s">
        <v>464</v>
      </c>
      <c r="D216" s="452" t="s">
        <v>462</v>
      </c>
      <c r="E216" s="452" t="s">
        <v>910</v>
      </c>
      <c r="F216" s="452" t="s">
        <v>465</v>
      </c>
      <c r="G216" s="454"/>
      <c r="H216" s="452" t="s">
        <v>911</v>
      </c>
      <c r="I216" s="452" t="s">
        <v>911</v>
      </c>
      <c r="J216" s="452" t="s">
        <v>911</v>
      </c>
      <c r="K216" s="452" t="s">
        <v>466</v>
      </c>
      <c r="L216" s="452" t="s">
        <v>701</v>
      </c>
      <c r="M216" s="452" t="s">
        <v>485</v>
      </c>
      <c r="N216" s="452" t="s">
        <v>468</v>
      </c>
      <c r="O216" s="452" t="s">
        <v>3051</v>
      </c>
    </row>
    <row r="217" spans="1:15" x14ac:dyDescent="0.3">
      <c r="A217" s="452" t="s">
        <v>462</v>
      </c>
      <c r="B217" s="453" t="s">
        <v>912</v>
      </c>
      <c r="C217" s="452" t="s">
        <v>464</v>
      </c>
      <c r="D217" s="452" t="s">
        <v>462</v>
      </c>
      <c r="E217" s="452" t="s">
        <v>913</v>
      </c>
      <c r="F217" s="452" t="s">
        <v>465</v>
      </c>
      <c r="G217" s="454"/>
      <c r="H217" s="452" t="s">
        <v>914</v>
      </c>
      <c r="I217" s="452" t="s">
        <v>914</v>
      </c>
      <c r="J217" s="452" t="s">
        <v>914</v>
      </c>
      <c r="K217" s="452" t="s">
        <v>466</v>
      </c>
      <c r="L217" s="452" t="s">
        <v>701</v>
      </c>
      <c r="M217" s="452" t="s">
        <v>485</v>
      </c>
      <c r="N217" s="452" t="s">
        <v>806</v>
      </c>
      <c r="O217" s="452" t="s">
        <v>2908</v>
      </c>
    </row>
    <row r="218" spans="1:15" x14ac:dyDescent="0.3">
      <c r="A218" s="452" t="s">
        <v>462</v>
      </c>
      <c r="B218" s="453" t="s">
        <v>915</v>
      </c>
      <c r="C218" s="452" t="s">
        <v>464</v>
      </c>
      <c r="D218" s="452" t="s">
        <v>462</v>
      </c>
      <c r="E218" s="452" t="s">
        <v>916</v>
      </c>
      <c r="F218" s="452" t="s">
        <v>465</v>
      </c>
      <c r="G218" s="454"/>
      <c r="H218" s="452" t="s">
        <v>917</v>
      </c>
      <c r="I218" s="452" t="s">
        <v>917</v>
      </c>
      <c r="J218" s="452" t="s">
        <v>917</v>
      </c>
      <c r="K218" s="452" t="s">
        <v>466</v>
      </c>
      <c r="L218" s="452" t="s">
        <v>701</v>
      </c>
      <c r="M218" s="452" t="s">
        <v>473</v>
      </c>
      <c r="N218" s="452" t="s">
        <v>468</v>
      </c>
      <c r="O218" s="452" t="s">
        <v>851</v>
      </c>
    </row>
    <row r="219" spans="1:15" x14ac:dyDescent="0.3">
      <c r="A219" s="452" t="s">
        <v>462</v>
      </c>
      <c r="B219" s="453" t="s">
        <v>918</v>
      </c>
      <c r="C219" s="452" t="s">
        <v>464</v>
      </c>
      <c r="D219" s="452" t="s">
        <v>462</v>
      </c>
      <c r="E219" s="452" t="s">
        <v>919</v>
      </c>
      <c r="F219" s="452" t="s">
        <v>465</v>
      </c>
      <c r="G219" s="454"/>
      <c r="H219" s="452" t="s">
        <v>920</v>
      </c>
      <c r="I219" s="452" t="s">
        <v>920</v>
      </c>
      <c r="J219" s="452" t="s">
        <v>921</v>
      </c>
      <c r="K219" s="452" t="s">
        <v>466</v>
      </c>
      <c r="L219" s="452" t="s">
        <v>701</v>
      </c>
      <c r="M219" s="452" t="s">
        <v>485</v>
      </c>
      <c r="N219" s="452" t="s">
        <v>813</v>
      </c>
      <c r="O219" s="452" t="s">
        <v>1276</v>
      </c>
    </row>
    <row r="220" spans="1:15" x14ac:dyDescent="0.3">
      <c r="A220" s="452" t="s">
        <v>462</v>
      </c>
      <c r="B220" s="453" t="s">
        <v>922</v>
      </c>
      <c r="C220" s="452" t="s">
        <v>464</v>
      </c>
      <c r="D220" s="452" t="s">
        <v>462</v>
      </c>
      <c r="E220" s="452" t="s">
        <v>923</v>
      </c>
      <c r="F220" s="452" t="s">
        <v>465</v>
      </c>
      <c r="G220" s="454"/>
      <c r="H220" s="452" t="s">
        <v>624</v>
      </c>
      <c r="I220" s="452" t="s">
        <v>624</v>
      </c>
      <c r="J220" s="452" t="s">
        <v>624</v>
      </c>
      <c r="K220" s="452" t="s">
        <v>466</v>
      </c>
      <c r="L220" s="452" t="s">
        <v>701</v>
      </c>
      <c r="M220" s="452" t="s">
        <v>485</v>
      </c>
      <c r="N220" s="452" t="s">
        <v>468</v>
      </c>
      <c r="O220" s="452" t="s">
        <v>624</v>
      </c>
    </row>
    <row r="221" spans="1:15" x14ac:dyDescent="0.3">
      <c r="A221" s="452" t="s">
        <v>462</v>
      </c>
      <c r="B221" s="453" t="s">
        <v>924</v>
      </c>
      <c r="C221" s="452" t="s">
        <v>464</v>
      </c>
      <c r="D221" s="452" t="s">
        <v>462</v>
      </c>
      <c r="E221" s="452" t="s">
        <v>925</v>
      </c>
      <c r="F221" s="452" t="s">
        <v>465</v>
      </c>
      <c r="G221" s="454"/>
      <c r="H221" s="452" t="s">
        <v>926</v>
      </c>
      <c r="I221" s="452" t="s">
        <v>926</v>
      </c>
      <c r="J221" s="452" t="s">
        <v>926</v>
      </c>
      <c r="K221" s="452" t="s">
        <v>466</v>
      </c>
      <c r="L221" s="452" t="s">
        <v>701</v>
      </c>
      <c r="M221" s="452" t="s">
        <v>473</v>
      </c>
      <c r="N221" s="452" t="s">
        <v>468</v>
      </c>
      <c r="O221" s="452" t="s">
        <v>851</v>
      </c>
    </row>
    <row r="222" spans="1:15" x14ac:dyDescent="0.3">
      <c r="A222" s="452" t="s">
        <v>462</v>
      </c>
      <c r="B222" s="453" t="s">
        <v>927</v>
      </c>
      <c r="C222" s="452" t="s">
        <v>464</v>
      </c>
      <c r="D222" s="452" t="s">
        <v>462</v>
      </c>
      <c r="E222" s="452" t="s">
        <v>928</v>
      </c>
      <c r="F222" s="452" t="s">
        <v>569</v>
      </c>
      <c r="G222" s="454">
        <v>44.4</v>
      </c>
      <c r="H222" s="452" t="s">
        <v>929</v>
      </c>
      <c r="I222" s="452" t="s">
        <v>929</v>
      </c>
      <c r="J222" s="452" t="s">
        <v>930</v>
      </c>
      <c r="K222" s="452" t="s">
        <v>466</v>
      </c>
      <c r="L222" s="452" t="s">
        <v>701</v>
      </c>
      <c r="M222" s="452" t="s">
        <v>473</v>
      </c>
      <c r="N222" s="452" t="s">
        <v>813</v>
      </c>
      <c r="O222" s="452" t="s">
        <v>3052</v>
      </c>
    </row>
    <row r="223" spans="1:15" x14ac:dyDescent="0.3">
      <c r="A223" s="452" t="s">
        <v>462</v>
      </c>
      <c r="B223" s="453" t="s">
        <v>931</v>
      </c>
      <c r="C223" s="452" t="s">
        <v>464</v>
      </c>
      <c r="D223" s="452" t="s">
        <v>462</v>
      </c>
      <c r="E223" s="452" t="s">
        <v>932</v>
      </c>
      <c r="F223" s="452" t="s">
        <v>465</v>
      </c>
      <c r="G223" s="454"/>
      <c r="H223" s="452" t="s">
        <v>933</v>
      </c>
      <c r="I223" s="452" t="s">
        <v>933</v>
      </c>
      <c r="J223" s="452" t="s">
        <v>933</v>
      </c>
      <c r="K223" s="452" t="s">
        <v>466</v>
      </c>
      <c r="L223" s="452" t="s">
        <v>701</v>
      </c>
      <c r="M223" s="452" t="s">
        <v>485</v>
      </c>
      <c r="N223" s="452" t="s">
        <v>806</v>
      </c>
      <c r="O223" s="452" t="s">
        <v>3053</v>
      </c>
    </row>
    <row r="224" spans="1:15" x14ac:dyDescent="0.3">
      <c r="A224" s="452" t="s">
        <v>462</v>
      </c>
      <c r="B224" s="453" t="s">
        <v>934</v>
      </c>
      <c r="C224" s="452" t="s">
        <v>464</v>
      </c>
      <c r="D224" s="452" t="s">
        <v>462</v>
      </c>
      <c r="E224" s="452" t="s">
        <v>935</v>
      </c>
      <c r="F224" s="452" t="s">
        <v>569</v>
      </c>
      <c r="G224" s="454">
        <v>44.4</v>
      </c>
      <c r="H224" s="452" t="s">
        <v>929</v>
      </c>
      <c r="I224" s="452" t="s">
        <v>929</v>
      </c>
      <c r="J224" s="452" t="s">
        <v>936</v>
      </c>
      <c r="K224" s="452" t="s">
        <v>466</v>
      </c>
      <c r="L224" s="452" t="s">
        <v>701</v>
      </c>
      <c r="M224" s="452" t="s">
        <v>473</v>
      </c>
      <c r="N224" s="452" t="s">
        <v>813</v>
      </c>
      <c r="O224" s="452" t="s">
        <v>3052</v>
      </c>
    </row>
    <row r="225" spans="1:15" x14ac:dyDescent="0.3">
      <c r="A225" s="452" t="s">
        <v>462</v>
      </c>
      <c r="B225" s="453" t="s">
        <v>937</v>
      </c>
      <c r="C225" s="452" t="s">
        <v>464</v>
      </c>
      <c r="D225" s="452" t="s">
        <v>462</v>
      </c>
      <c r="E225" s="452" t="s">
        <v>938</v>
      </c>
      <c r="F225" s="452" t="s">
        <v>569</v>
      </c>
      <c r="G225" s="454">
        <v>44.6</v>
      </c>
      <c r="H225" s="452" t="s">
        <v>939</v>
      </c>
      <c r="I225" s="452" t="s">
        <v>939</v>
      </c>
      <c r="J225" s="452" t="s">
        <v>939</v>
      </c>
      <c r="K225" s="452" t="s">
        <v>466</v>
      </c>
      <c r="L225" s="452" t="s">
        <v>701</v>
      </c>
      <c r="M225" s="452" t="s">
        <v>485</v>
      </c>
      <c r="N225" s="452" t="s">
        <v>799</v>
      </c>
      <c r="O225" s="452" t="s">
        <v>3054</v>
      </c>
    </row>
    <row r="226" spans="1:15" x14ac:dyDescent="0.3">
      <c r="A226" s="452" t="s">
        <v>462</v>
      </c>
      <c r="B226" s="453" t="s">
        <v>940</v>
      </c>
      <c r="C226" s="452" t="s">
        <v>464</v>
      </c>
      <c r="D226" s="452" t="s">
        <v>462</v>
      </c>
      <c r="E226" s="452" t="s">
        <v>941</v>
      </c>
      <c r="F226" s="452" t="s">
        <v>465</v>
      </c>
      <c r="G226" s="454"/>
      <c r="H226" s="452" t="s">
        <v>942</v>
      </c>
      <c r="I226" s="452" t="s">
        <v>942</v>
      </c>
      <c r="J226" s="452" t="s">
        <v>943</v>
      </c>
      <c r="K226" s="452" t="s">
        <v>466</v>
      </c>
      <c r="L226" s="452" t="s">
        <v>701</v>
      </c>
      <c r="M226" s="452" t="s">
        <v>485</v>
      </c>
      <c r="N226" s="452" t="s">
        <v>806</v>
      </c>
      <c r="O226" s="452" t="s">
        <v>3053</v>
      </c>
    </row>
    <row r="227" spans="1:15" x14ac:dyDescent="0.3">
      <c r="A227" s="452" t="s">
        <v>462</v>
      </c>
      <c r="B227" s="453" t="s">
        <v>944</v>
      </c>
      <c r="C227" s="452" t="s">
        <v>464</v>
      </c>
      <c r="D227" s="452" t="s">
        <v>462</v>
      </c>
      <c r="E227" s="452" t="s">
        <v>945</v>
      </c>
      <c r="F227" s="452" t="s">
        <v>465</v>
      </c>
      <c r="G227" s="454"/>
      <c r="H227" s="452" t="s">
        <v>946</v>
      </c>
      <c r="I227" s="452" t="s">
        <v>946</v>
      </c>
      <c r="J227" s="452" t="s">
        <v>947</v>
      </c>
      <c r="K227" s="452" t="s">
        <v>466</v>
      </c>
      <c r="L227" s="452" t="s">
        <v>701</v>
      </c>
      <c r="M227" s="452" t="s">
        <v>485</v>
      </c>
      <c r="N227" s="452" t="s">
        <v>806</v>
      </c>
      <c r="O227" s="452" t="s">
        <v>2581</v>
      </c>
    </row>
    <row r="228" spans="1:15" x14ac:dyDescent="0.3">
      <c r="A228" s="452" t="s">
        <v>462</v>
      </c>
      <c r="B228" s="453" t="s">
        <v>948</v>
      </c>
      <c r="C228" s="452" t="s">
        <v>464</v>
      </c>
      <c r="D228" s="452" t="s">
        <v>462</v>
      </c>
      <c r="E228" s="452" t="s">
        <v>949</v>
      </c>
      <c r="F228" s="452" t="s">
        <v>465</v>
      </c>
      <c r="G228" s="454"/>
      <c r="H228" s="452" t="s">
        <v>950</v>
      </c>
      <c r="I228" s="452" t="s">
        <v>950</v>
      </c>
      <c r="J228" s="452" t="s">
        <v>950</v>
      </c>
      <c r="K228" s="452" t="s">
        <v>466</v>
      </c>
      <c r="L228" s="452" t="s">
        <v>701</v>
      </c>
      <c r="M228" s="452" t="s">
        <v>485</v>
      </c>
      <c r="N228" s="452" t="s">
        <v>813</v>
      </c>
      <c r="O228" s="452" t="s">
        <v>2634</v>
      </c>
    </row>
    <row r="229" spans="1:15" x14ac:dyDescent="0.3">
      <c r="A229" s="452" t="s">
        <v>462</v>
      </c>
      <c r="B229" s="453" t="s">
        <v>951</v>
      </c>
      <c r="C229" s="452" t="s">
        <v>464</v>
      </c>
      <c r="D229" s="452" t="s">
        <v>462</v>
      </c>
      <c r="E229" s="452" t="s">
        <v>952</v>
      </c>
      <c r="F229" s="452" t="s">
        <v>465</v>
      </c>
      <c r="G229" s="454"/>
      <c r="H229" s="452" t="s">
        <v>901</v>
      </c>
      <c r="I229" s="452" t="s">
        <v>901</v>
      </c>
      <c r="J229" s="452" t="s">
        <v>901</v>
      </c>
      <c r="K229" s="452" t="s">
        <v>466</v>
      </c>
      <c r="L229" s="452" t="s">
        <v>701</v>
      </c>
      <c r="M229" s="452" t="s">
        <v>485</v>
      </c>
      <c r="N229" s="452" t="s">
        <v>799</v>
      </c>
      <c r="O229" s="452" t="s">
        <v>3054</v>
      </c>
    </row>
    <row r="230" spans="1:15" x14ac:dyDescent="0.3">
      <c r="A230" s="452" t="s">
        <v>462</v>
      </c>
      <c r="B230" s="453" t="s">
        <v>953</v>
      </c>
      <c r="C230" s="452" t="s">
        <v>464</v>
      </c>
      <c r="D230" s="452" t="s">
        <v>462</v>
      </c>
      <c r="E230" s="452" t="s">
        <v>954</v>
      </c>
      <c r="F230" s="452" t="s">
        <v>479</v>
      </c>
      <c r="G230" s="454"/>
      <c r="H230" s="452" t="s">
        <v>955</v>
      </c>
      <c r="I230" s="452" t="s">
        <v>956</v>
      </c>
      <c r="J230" s="452" t="s">
        <v>956</v>
      </c>
      <c r="K230" s="452" t="s">
        <v>466</v>
      </c>
      <c r="L230" s="452" t="s">
        <v>701</v>
      </c>
      <c r="M230" s="452" t="s">
        <v>485</v>
      </c>
      <c r="N230" s="452" t="s">
        <v>806</v>
      </c>
      <c r="O230" s="452" t="s">
        <v>3055</v>
      </c>
    </row>
    <row r="231" spans="1:15" x14ac:dyDescent="0.3">
      <c r="A231" s="452" t="s">
        <v>462</v>
      </c>
      <c r="B231" s="453" t="s">
        <v>957</v>
      </c>
      <c r="C231" s="452" t="s">
        <v>464</v>
      </c>
      <c r="D231" s="452" t="s">
        <v>462</v>
      </c>
      <c r="E231" s="452" t="s">
        <v>958</v>
      </c>
      <c r="F231" s="452" t="s">
        <v>479</v>
      </c>
      <c r="G231" s="454"/>
      <c r="H231" s="452" t="s">
        <v>901</v>
      </c>
      <c r="I231" s="452" t="s">
        <v>901</v>
      </c>
      <c r="J231" s="452" t="s">
        <v>901</v>
      </c>
      <c r="K231" s="452" t="s">
        <v>466</v>
      </c>
      <c r="L231" s="452" t="s">
        <v>701</v>
      </c>
      <c r="M231" s="452" t="s">
        <v>485</v>
      </c>
      <c r="N231" s="452" t="s">
        <v>799</v>
      </c>
      <c r="O231" s="452" t="s">
        <v>3049</v>
      </c>
    </row>
    <row r="232" spans="1:15" x14ac:dyDescent="0.3">
      <c r="A232" s="452" t="s">
        <v>462</v>
      </c>
      <c r="B232" s="453" t="s">
        <v>959</v>
      </c>
      <c r="C232" s="452" t="s">
        <v>464</v>
      </c>
      <c r="D232" s="452" t="s">
        <v>462</v>
      </c>
      <c r="E232" s="452" t="s">
        <v>960</v>
      </c>
      <c r="F232" s="452" t="s">
        <v>479</v>
      </c>
      <c r="G232" s="454"/>
      <c r="H232" s="452" t="s">
        <v>914</v>
      </c>
      <c r="I232" s="452" t="s">
        <v>914</v>
      </c>
      <c r="J232" s="452" t="s">
        <v>914</v>
      </c>
      <c r="K232" s="452" t="s">
        <v>466</v>
      </c>
      <c r="L232" s="452" t="s">
        <v>701</v>
      </c>
      <c r="M232" s="452" t="s">
        <v>485</v>
      </c>
      <c r="N232" s="452" t="s">
        <v>806</v>
      </c>
      <c r="O232" s="452" t="s">
        <v>3055</v>
      </c>
    </row>
    <row r="233" spans="1:15" x14ac:dyDescent="0.3">
      <c r="A233" s="452" t="s">
        <v>462</v>
      </c>
      <c r="B233" s="453" t="s">
        <v>961</v>
      </c>
      <c r="C233" s="452" t="s">
        <v>464</v>
      </c>
      <c r="D233" s="452" t="s">
        <v>462</v>
      </c>
      <c r="E233" s="452" t="s">
        <v>962</v>
      </c>
      <c r="F233" s="452" t="s">
        <v>479</v>
      </c>
      <c r="G233" s="454"/>
      <c r="H233" s="452" t="s">
        <v>963</v>
      </c>
      <c r="I233" s="452" t="s">
        <v>963</v>
      </c>
      <c r="J233" s="452" t="s">
        <v>963</v>
      </c>
      <c r="K233" s="452" t="s">
        <v>466</v>
      </c>
      <c r="L233" s="452" t="s">
        <v>701</v>
      </c>
      <c r="M233" s="452" t="s">
        <v>485</v>
      </c>
      <c r="N233" s="452" t="s">
        <v>813</v>
      </c>
      <c r="O233" s="452" t="s">
        <v>3056</v>
      </c>
    </row>
    <row r="234" spans="1:15" x14ac:dyDescent="0.3">
      <c r="A234" s="452" t="s">
        <v>462</v>
      </c>
      <c r="B234" s="453" t="s">
        <v>964</v>
      </c>
      <c r="C234" s="452" t="s">
        <v>464</v>
      </c>
      <c r="D234" s="452" t="s">
        <v>462</v>
      </c>
      <c r="E234" s="452" t="s">
        <v>965</v>
      </c>
      <c r="F234" s="452" t="s">
        <v>465</v>
      </c>
      <c r="G234" s="454"/>
      <c r="H234" s="452" t="s">
        <v>966</v>
      </c>
      <c r="I234" s="452" t="s">
        <v>966</v>
      </c>
      <c r="J234" s="452" t="s">
        <v>966</v>
      </c>
      <c r="K234" s="452" t="s">
        <v>466</v>
      </c>
      <c r="L234" s="452" t="s">
        <v>701</v>
      </c>
      <c r="M234" s="452" t="s">
        <v>485</v>
      </c>
      <c r="N234" s="452" t="s">
        <v>813</v>
      </c>
      <c r="O234" s="452" t="s">
        <v>2634</v>
      </c>
    </row>
    <row r="235" spans="1:15" x14ac:dyDescent="0.3">
      <c r="A235" s="452" t="s">
        <v>462</v>
      </c>
      <c r="B235" s="453" t="s">
        <v>967</v>
      </c>
      <c r="C235" s="452" t="s">
        <v>464</v>
      </c>
      <c r="D235" s="452" t="s">
        <v>462</v>
      </c>
      <c r="E235" s="452" t="s">
        <v>968</v>
      </c>
      <c r="F235" s="452" t="s">
        <v>465</v>
      </c>
      <c r="G235" s="454"/>
      <c r="H235" s="452" t="s">
        <v>969</v>
      </c>
      <c r="I235" s="452" t="s">
        <v>969</v>
      </c>
      <c r="J235" s="452" t="s">
        <v>969</v>
      </c>
      <c r="K235" s="452" t="s">
        <v>466</v>
      </c>
      <c r="L235" s="452" t="s">
        <v>701</v>
      </c>
      <c r="M235" s="452" t="s">
        <v>485</v>
      </c>
      <c r="N235" s="452" t="s">
        <v>806</v>
      </c>
      <c r="O235" s="452" t="s">
        <v>3057</v>
      </c>
    </row>
    <row r="236" spans="1:15" x14ac:dyDescent="0.3">
      <c r="A236" s="452" t="s">
        <v>462</v>
      </c>
      <c r="B236" s="453" t="s">
        <v>970</v>
      </c>
      <c r="C236" s="452" t="s">
        <v>464</v>
      </c>
      <c r="D236" s="452" t="s">
        <v>462</v>
      </c>
      <c r="E236" s="452" t="s">
        <v>971</v>
      </c>
      <c r="F236" s="452" t="s">
        <v>479</v>
      </c>
      <c r="G236" s="454"/>
      <c r="H236" s="452" t="s">
        <v>901</v>
      </c>
      <c r="I236" s="452" t="s">
        <v>901</v>
      </c>
      <c r="J236" s="452" t="s">
        <v>901</v>
      </c>
      <c r="K236" s="452" t="s">
        <v>466</v>
      </c>
      <c r="L236" s="452" t="s">
        <v>701</v>
      </c>
      <c r="M236" s="452" t="s">
        <v>533</v>
      </c>
      <c r="N236" s="452" t="s">
        <v>799</v>
      </c>
      <c r="O236" s="452" t="s">
        <v>3058</v>
      </c>
    </row>
    <row r="237" spans="1:15" x14ac:dyDescent="0.3">
      <c r="A237" s="452" t="s">
        <v>462</v>
      </c>
      <c r="B237" s="453" t="s">
        <v>972</v>
      </c>
      <c r="C237" s="452" t="s">
        <v>464</v>
      </c>
      <c r="D237" s="452" t="s">
        <v>462</v>
      </c>
      <c r="E237" s="452" t="s">
        <v>973</v>
      </c>
      <c r="F237" s="452" t="s">
        <v>465</v>
      </c>
      <c r="G237" s="454"/>
      <c r="H237" s="452" t="s">
        <v>901</v>
      </c>
      <c r="I237" s="452" t="s">
        <v>901</v>
      </c>
      <c r="J237" s="452" t="s">
        <v>901</v>
      </c>
      <c r="K237" s="452" t="s">
        <v>466</v>
      </c>
      <c r="L237" s="452" t="s">
        <v>701</v>
      </c>
      <c r="M237" s="452" t="s">
        <v>485</v>
      </c>
      <c r="N237" s="452" t="s">
        <v>799</v>
      </c>
      <c r="O237" s="452" t="s">
        <v>3059</v>
      </c>
    </row>
    <row r="238" spans="1:15" x14ac:dyDescent="0.3">
      <c r="A238" s="452" t="s">
        <v>462</v>
      </c>
      <c r="B238" s="453" t="s">
        <v>974</v>
      </c>
      <c r="C238" s="452" t="s">
        <v>464</v>
      </c>
      <c r="D238" s="452" t="s">
        <v>462</v>
      </c>
      <c r="E238" s="452" t="s">
        <v>975</v>
      </c>
      <c r="F238" s="452" t="s">
        <v>465</v>
      </c>
      <c r="G238" s="454"/>
      <c r="H238" s="452" t="s">
        <v>921</v>
      </c>
      <c r="I238" s="452" t="s">
        <v>921</v>
      </c>
      <c r="J238" s="452" t="s">
        <v>921</v>
      </c>
      <c r="K238" s="452" t="s">
        <v>466</v>
      </c>
      <c r="L238" s="452" t="s">
        <v>701</v>
      </c>
      <c r="M238" s="452" t="s">
        <v>485</v>
      </c>
      <c r="N238" s="452" t="s">
        <v>806</v>
      </c>
      <c r="O238" s="452" t="s">
        <v>3057</v>
      </c>
    </row>
    <row r="239" spans="1:15" x14ac:dyDescent="0.3">
      <c r="A239" s="452" t="s">
        <v>462</v>
      </c>
      <c r="B239" s="453" t="s">
        <v>976</v>
      </c>
      <c r="C239" s="452" t="s">
        <v>464</v>
      </c>
      <c r="D239" s="452" t="s">
        <v>462</v>
      </c>
      <c r="E239" s="452" t="s">
        <v>977</v>
      </c>
      <c r="F239" s="452" t="s">
        <v>465</v>
      </c>
      <c r="G239" s="454"/>
      <c r="H239" s="452" t="s">
        <v>978</v>
      </c>
      <c r="I239" s="452" t="s">
        <v>979</v>
      </c>
      <c r="J239" s="452" t="s">
        <v>980</v>
      </c>
      <c r="K239" s="452" t="s">
        <v>466</v>
      </c>
      <c r="L239" s="452" t="s">
        <v>701</v>
      </c>
      <c r="M239" s="452" t="s">
        <v>473</v>
      </c>
      <c r="N239" s="452" t="s">
        <v>468</v>
      </c>
      <c r="O239" s="452" t="s">
        <v>851</v>
      </c>
    </row>
    <row r="240" spans="1:15" x14ac:dyDescent="0.3">
      <c r="A240" s="452" t="s">
        <v>462</v>
      </c>
      <c r="B240" s="453" t="s">
        <v>981</v>
      </c>
      <c r="C240" s="452" t="s">
        <v>464</v>
      </c>
      <c r="D240" s="452" t="s">
        <v>462</v>
      </c>
      <c r="E240" s="452" t="s">
        <v>982</v>
      </c>
      <c r="F240" s="452" t="s">
        <v>465</v>
      </c>
      <c r="G240" s="454"/>
      <c r="H240" s="452" t="s">
        <v>901</v>
      </c>
      <c r="I240" s="452" t="s">
        <v>901</v>
      </c>
      <c r="J240" s="452" t="s">
        <v>901</v>
      </c>
      <c r="K240" s="452" t="s">
        <v>466</v>
      </c>
      <c r="L240" s="452" t="s">
        <v>701</v>
      </c>
      <c r="M240" s="452" t="s">
        <v>485</v>
      </c>
      <c r="N240" s="452" t="s">
        <v>799</v>
      </c>
      <c r="O240" s="452" t="s">
        <v>3059</v>
      </c>
    </row>
    <row r="241" spans="1:15" x14ac:dyDescent="0.3">
      <c r="A241" s="452" t="s">
        <v>462</v>
      </c>
      <c r="B241" s="453" t="s">
        <v>983</v>
      </c>
      <c r="C241" s="452" t="s">
        <v>464</v>
      </c>
      <c r="D241" s="452" t="s">
        <v>462</v>
      </c>
      <c r="E241" s="452" t="s">
        <v>984</v>
      </c>
      <c r="F241" s="452" t="s">
        <v>569</v>
      </c>
      <c r="G241" s="454">
        <v>44.3</v>
      </c>
      <c r="H241" s="452" t="s">
        <v>985</v>
      </c>
      <c r="I241" s="452" t="s">
        <v>985</v>
      </c>
      <c r="J241" s="452" t="s">
        <v>985</v>
      </c>
      <c r="K241" s="452" t="s">
        <v>466</v>
      </c>
      <c r="L241" s="452" t="s">
        <v>701</v>
      </c>
      <c r="M241" s="452" t="s">
        <v>485</v>
      </c>
      <c r="N241" s="452" t="s">
        <v>813</v>
      </c>
      <c r="O241" s="452" t="s">
        <v>3060</v>
      </c>
    </row>
    <row r="242" spans="1:15" x14ac:dyDescent="0.3">
      <c r="A242" s="452" t="s">
        <v>462</v>
      </c>
      <c r="B242" s="453" t="s">
        <v>986</v>
      </c>
      <c r="C242" s="452" t="s">
        <v>464</v>
      </c>
      <c r="D242" s="452" t="s">
        <v>462</v>
      </c>
      <c r="E242" s="452" t="s">
        <v>987</v>
      </c>
      <c r="F242" s="452" t="s">
        <v>465</v>
      </c>
      <c r="G242" s="454"/>
      <c r="H242" s="452" t="s">
        <v>966</v>
      </c>
      <c r="I242" s="452" t="s">
        <v>966</v>
      </c>
      <c r="J242" s="452" t="s">
        <v>966</v>
      </c>
      <c r="K242" s="452" t="s">
        <v>466</v>
      </c>
      <c r="L242" s="452" t="s">
        <v>701</v>
      </c>
      <c r="M242" s="452" t="s">
        <v>485</v>
      </c>
      <c r="N242" s="452" t="s">
        <v>813</v>
      </c>
      <c r="O242" s="452" t="s">
        <v>2634</v>
      </c>
    </row>
    <row r="243" spans="1:15" x14ac:dyDescent="0.3">
      <c r="A243" s="452" t="s">
        <v>462</v>
      </c>
      <c r="B243" s="453" t="s">
        <v>988</v>
      </c>
      <c r="C243" s="452" t="s">
        <v>464</v>
      </c>
      <c r="D243" s="452" t="s">
        <v>462</v>
      </c>
      <c r="E243" s="452" t="s">
        <v>989</v>
      </c>
      <c r="F243" s="452" t="s">
        <v>465</v>
      </c>
      <c r="G243" s="454"/>
      <c r="H243" s="452" t="s">
        <v>939</v>
      </c>
      <c r="I243" s="452" t="s">
        <v>939</v>
      </c>
      <c r="J243" s="452" t="s">
        <v>939</v>
      </c>
      <c r="K243" s="452" t="s">
        <v>466</v>
      </c>
      <c r="L243" s="452" t="s">
        <v>701</v>
      </c>
      <c r="M243" s="452" t="s">
        <v>485</v>
      </c>
      <c r="N243" s="452" t="s">
        <v>813</v>
      </c>
      <c r="O243" s="452" t="s">
        <v>2503</v>
      </c>
    </row>
    <row r="244" spans="1:15" x14ac:dyDescent="0.3">
      <c r="A244" s="452" t="s">
        <v>462</v>
      </c>
      <c r="B244" s="453" t="s">
        <v>990</v>
      </c>
      <c r="C244" s="452" t="s">
        <v>464</v>
      </c>
      <c r="D244" s="452" t="s">
        <v>462</v>
      </c>
      <c r="E244" s="452" t="s">
        <v>991</v>
      </c>
      <c r="F244" s="452" t="s">
        <v>465</v>
      </c>
      <c r="G244" s="454"/>
      <c r="H244" s="452" t="s">
        <v>992</v>
      </c>
      <c r="I244" s="452" t="s">
        <v>992</v>
      </c>
      <c r="J244" s="452" t="s">
        <v>992</v>
      </c>
      <c r="K244" s="452" t="s">
        <v>466</v>
      </c>
      <c r="L244" s="452" t="s">
        <v>701</v>
      </c>
      <c r="M244" s="452" t="s">
        <v>485</v>
      </c>
      <c r="N244" s="452" t="s">
        <v>813</v>
      </c>
      <c r="O244" s="452" t="s">
        <v>3060</v>
      </c>
    </row>
    <row r="245" spans="1:15" x14ac:dyDescent="0.3">
      <c r="A245" s="452" t="s">
        <v>462</v>
      </c>
      <c r="B245" s="453" t="s">
        <v>993</v>
      </c>
      <c r="C245" s="452" t="s">
        <v>464</v>
      </c>
      <c r="D245" s="452" t="s">
        <v>462</v>
      </c>
      <c r="E245" s="452" t="s">
        <v>994</v>
      </c>
      <c r="F245" s="452" t="s">
        <v>479</v>
      </c>
      <c r="G245" s="454"/>
      <c r="H245" s="452" t="s">
        <v>995</v>
      </c>
      <c r="I245" s="452" t="s">
        <v>995</v>
      </c>
      <c r="J245" s="452" t="s">
        <v>995</v>
      </c>
      <c r="K245" s="452" t="s">
        <v>466</v>
      </c>
      <c r="L245" s="452" t="s">
        <v>701</v>
      </c>
      <c r="M245" s="452" t="s">
        <v>485</v>
      </c>
      <c r="N245" s="452" t="s">
        <v>813</v>
      </c>
      <c r="O245" s="452" t="s">
        <v>2503</v>
      </c>
    </row>
    <row r="246" spans="1:15" x14ac:dyDescent="0.3">
      <c r="A246" s="452" t="s">
        <v>462</v>
      </c>
      <c r="B246" s="453" t="s">
        <v>996</v>
      </c>
      <c r="C246" s="452" t="s">
        <v>464</v>
      </c>
      <c r="D246" s="452" t="s">
        <v>462</v>
      </c>
      <c r="E246" s="452" t="s">
        <v>997</v>
      </c>
      <c r="F246" s="452" t="s">
        <v>479</v>
      </c>
      <c r="G246" s="454"/>
      <c r="H246" s="452" t="s">
        <v>851</v>
      </c>
      <c r="I246" s="452" t="s">
        <v>851</v>
      </c>
      <c r="J246" s="452" t="s">
        <v>852</v>
      </c>
      <c r="K246" s="452" t="s">
        <v>466</v>
      </c>
      <c r="L246" s="452" t="s">
        <v>701</v>
      </c>
      <c r="M246" s="452" t="s">
        <v>473</v>
      </c>
      <c r="N246" s="452" t="s">
        <v>468</v>
      </c>
      <c r="O246" s="452" t="s">
        <v>851</v>
      </c>
    </row>
    <row r="247" spans="1:15" x14ac:dyDescent="0.3">
      <c r="A247" s="452" t="s">
        <v>462</v>
      </c>
      <c r="B247" s="453" t="s">
        <v>998</v>
      </c>
      <c r="C247" s="452" t="s">
        <v>464</v>
      </c>
      <c r="D247" s="452" t="s">
        <v>462</v>
      </c>
      <c r="E247" s="452" t="s">
        <v>999</v>
      </c>
      <c r="F247" s="452" t="s">
        <v>465</v>
      </c>
      <c r="G247" s="454"/>
      <c r="H247" s="452" t="s">
        <v>1000</v>
      </c>
      <c r="I247" s="452" t="s">
        <v>1000</v>
      </c>
      <c r="J247" s="452" t="s">
        <v>1000</v>
      </c>
      <c r="K247" s="452" t="s">
        <v>466</v>
      </c>
      <c r="L247" s="452" t="s">
        <v>701</v>
      </c>
      <c r="M247" s="452" t="s">
        <v>485</v>
      </c>
      <c r="N247" s="452" t="s">
        <v>806</v>
      </c>
      <c r="O247" s="452" t="s">
        <v>3053</v>
      </c>
    </row>
    <row r="248" spans="1:15" x14ac:dyDescent="0.3">
      <c r="A248" s="452" t="s">
        <v>462</v>
      </c>
      <c r="B248" s="453" t="s">
        <v>1001</v>
      </c>
      <c r="C248" s="452" t="s">
        <v>464</v>
      </c>
      <c r="D248" s="452" t="s">
        <v>462</v>
      </c>
      <c r="E248" s="452" t="s">
        <v>1002</v>
      </c>
      <c r="F248" s="452" t="s">
        <v>465</v>
      </c>
      <c r="G248" s="454"/>
      <c r="H248" s="452" t="s">
        <v>624</v>
      </c>
      <c r="I248" s="452" t="s">
        <v>624</v>
      </c>
      <c r="J248" s="452" t="s">
        <v>624</v>
      </c>
      <c r="K248" s="452" t="s">
        <v>466</v>
      </c>
      <c r="L248" s="452" t="s">
        <v>701</v>
      </c>
      <c r="M248" s="452" t="s">
        <v>1068</v>
      </c>
      <c r="N248" s="452" t="s">
        <v>806</v>
      </c>
      <c r="O248" s="452" t="s">
        <v>2912</v>
      </c>
    </row>
    <row r="249" spans="1:15" x14ac:dyDescent="0.3">
      <c r="A249" s="452" t="s">
        <v>462</v>
      </c>
      <c r="B249" s="453" t="s">
        <v>1003</v>
      </c>
      <c r="C249" s="452" t="s">
        <v>464</v>
      </c>
      <c r="D249" s="452" t="s">
        <v>462</v>
      </c>
      <c r="E249" s="452" t="s">
        <v>1004</v>
      </c>
      <c r="F249" s="452" t="s">
        <v>465</v>
      </c>
      <c r="G249" s="454"/>
      <c r="H249" s="452" t="s">
        <v>939</v>
      </c>
      <c r="I249" s="452" t="s">
        <v>939</v>
      </c>
      <c r="J249" s="452" t="s">
        <v>939</v>
      </c>
      <c r="K249" s="452" t="s">
        <v>466</v>
      </c>
      <c r="L249" s="452" t="s">
        <v>701</v>
      </c>
      <c r="M249" s="452" t="s">
        <v>485</v>
      </c>
      <c r="N249" s="452" t="s">
        <v>799</v>
      </c>
      <c r="O249" s="452" t="s">
        <v>3043</v>
      </c>
    </row>
    <row r="250" spans="1:15" x14ac:dyDescent="0.3">
      <c r="A250" s="452" t="s">
        <v>462</v>
      </c>
      <c r="B250" s="453" t="s">
        <v>1005</v>
      </c>
      <c r="C250" s="452" t="s">
        <v>464</v>
      </c>
      <c r="D250" s="452" t="s">
        <v>462</v>
      </c>
      <c r="E250" s="452">
        <v>2300</v>
      </c>
      <c r="F250" s="452" t="s">
        <v>569</v>
      </c>
      <c r="G250" s="454">
        <v>44.1</v>
      </c>
      <c r="H250" s="452" t="s">
        <v>475</v>
      </c>
      <c r="I250" s="452" t="s">
        <v>475</v>
      </c>
      <c r="J250" s="452" t="s">
        <v>475</v>
      </c>
      <c r="K250" s="452" t="s">
        <v>466</v>
      </c>
      <c r="L250" s="452" t="s">
        <v>701</v>
      </c>
      <c r="M250" s="452" t="s">
        <v>476</v>
      </c>
      <c r="N250" s="452" t="s">
        <v>468</v>
      </c>
      <c r="O250" s="452" t="s">
        <v>475</v>
      </c>
    </row>
    <row r="251" spans="1:15" x14ac:dyDescent="0.3">
      <c r="A251" s="452" t="s">
        <v>462</v>
      </c>
      <c r="B251" s="453" t="s">
        <v>1006</v>
      </c>
      <c r="C251" s="452" t="s">
        <v>464</v>
      </c>
      <c r="D251" s="452" t="s">
        <v>462</v>
      </c>
      <c r="E251" s="452">
        <v>2301</v>
      </c>
      <c r="F251" s="452" t="s">
        <v>569</v>
      </c>
      <c r="G251" s="454">
        <v>44.1</v>
      </c>
      <c r="H251" s="452" t="s">
        <v>475</v>
      </c>
      <c r="I251" s="452" t="s">
        <v>475</v>
      </c>
      <c r="J251" s="452" t="s">
        <v>475</v>
      </c>
      <c r="K251" s="452" t="s">
        <v>466</v>
      </c>
      <c r="L251" s="452" t="s">
        <v>701</v>
      </c>
      <c r="M251" s="452" t="s">
        <v>476</v>
      </c>
      <c r="N251" s="452" t="s">
        <v>468</v>
      </c>
      <c r="O251" s="452" t="s">
        <v>475</v>
      </c>
    </row>
    <row r="252" spans="1:15" x14ac:dyDescent="0.3">
      <c r="A252" s="452" t="s">
        <v>462</v>
      </c>
      <c r="B252" s="453" t="s">
        <v>1007</v>
      </c>
      <c r="C252" s="452" t="s">
        <v>464</v>
      </c>
      <c r="D252" s="452" t="s">
        <v>462</v>
      </c>
      <c r="E252" s="452" t="s">
        <v>1008</v>
      </c>
      <c r="F252" s="452" t="s">
        <v>465</v>
      </c>
      <c r="G252" s="454"/>
      <c r="H252" s="452" t="s">
        <v>1009</v>
      </c>
      <c r="I252" s="452" t="s">
        <v>1009</v>
      </c>
      <c r="J252" s="452" t="s">
        <v>1009</v>
      </c>
      <c r="K252" s="452" t="s">
        <v>466</v>
      </c>
      <c r="L252" s="452" t="s">
        <v>701</v>
      </c>
      <c r="M252" s="452" t="s">
        <v>485</v>
      </c>
      <c r="N252" s="452" t="s">
        <v>813</v>
      </c>
      <c r="O252" s="452" t="s">
        <v>2917</v>
      </c>
    </row>
    <row r="253" spans="1:15" x14ac:dyDescent="0.3">
      <c r="A253" s="452" t="s">
        <v>462</v>
      </c>
      <c r="B253" s="453" t="s">
        <v>1010</v>
      </c>
      <c r="C253" s="452" t="s">
        <v>464</v>
      </c>
      <c r="D253" s="452" t="s">
        <v>462</v>
      </c>
      <c r="E253" s="452" t="s">
        <v>1011</v>
      </c>
      <c r="F253" s="452" t="s">
        <v>465</v>
      </c>
      <c r="G253" s="454"/>
      <c r="H253" s="452" t="s">
        <v>1012</v>
      </c>
      <c r="I253" s="452" t="s">
        <v>1012</v>
      </c>
      <c r="J253" s="452" t="s">
        <v>1012</v>
      </c>
      <c r="K253" s="452" t="s">
        <v>466</v>
      </c>
      <c r="L253" s="452" t="s">
        <v>701</v>
      </c>
      <c r="M253" s="452" t="s">
        <v>485</v>
      </c>
      <c r="N253" s="452" t="s">
        <v>806</v>
      </c>
      <c r="O253" s="452" t="s">
        <v>3053</v>
      </c>
    </row>
    <row r="254" spans="1:15" x14ac:dyDescent="0.3">
      <c r="A254" s="452" t="s">
        <v>462</v>
      </c>
      <c r="B254" s="453" t="s">
        <v>1013</v>
      </c>
      <c r="C254" s="452" t="s">
        <v>464</v>
      </c>
      <c r="D254" s="452" t="s">
        <v>462</v>
      </c>
      <c r="E254" s="452" t="s">
        <v>1014</v>
      </c>
      <c r="F254" s="452" t="s">
        <v>510</v>
      </c>
      <c r="G254" s="454">
        <v>43.8</v>
      </c>
      <c r="H254" s="452" t="s">
        <v>892</v>
      </c>
      <c r="I254" s="452" t="s">
        <v>892</v>
      </c>
      <c r="J254" s="452" t="s">
        <v>892</v>
      </c>
      <c r="K254" s="452" t="s">
        <v>466</v>
      </c>
      <c r="L254" s="452" t="s">
        <v>701</v>
      </c>
      <c r="M254" s="452" t="s">
        <v>485</v>
      </c>
      <c r="N254" s="452" t="s">
        <v>813</v>
      </c>
      <c r="O254" s="452" t="s">
        <v>1276</v>
      </c>
    </row>
    <row r="255" spans="1:15" x14ac:dyDescent="0.3">
      <c r="A255" s="452" t="s">
        <v>462</v>
      </c>
      <c r="B255" s="453" t="s">
        <v>1015</v>
      </c>
      <c r="C255" s="452" t="s">
        <v>464</v>
      </c>
      <c r="D255" s="452" t="s">
        <v>462</v>
      </c>
      <c r="E255" s="452" t="s">
        <v>1016</v>
      </c>
      <c r="F255" s="452" t="s">
        <v>465</v>
      </c>
      <c r="G255" s="454"/>
      <c r="H255" s="452" t="s">
        <v>966</v>
      </c>
      <c r="I255" s="452" t="s">
        <v>966</v>
      </c>
      <c r="J255" s="452" t="s">
        <v>966</v>
      </c>
      <c r="K255" s="452" t="s">
        <v>466</v>
      </c>
      <c r="L255" s="452" t="s">
        <v>701</v>
      </c>
      <c r="M255" s="452" t="s">
        <v>485</v>
      </c>
      <c r="N255" s="452" t="s">
        <v>813</v>
      </c>
      <c r="O255" s="452" t="s">
        <v>2634</v>
      </c>
    </row>
    <row r="256" spans="1:15" x14ac:dyDescent="0.3">
      <c r="A256" s="452" t="s">
        <v>462</v>
      </c>
      <c r="B256" s="453" t="s">
        <v>1017</v>
      </c>
      <c r="C256" s="452" t="s">
        <v>464</v>
      </c>
      <c r="D256" s="452" t="s">
        <v>462</v>
      </c>
      <c r="E256" s="452" t="s">
        <v>1018</v>
      </c>
      <c r="F256" s="452" t="s">
        <v>465</v>
      </c>
      <c r="G256" s="454"/>
      <c r="H256" s="452" t="s">
        <v>874</v>
      </c>
      <c r="I256" s="452" t="s">
        <v>874</v>
      </c>
      <c r="J256" s="452" t="s">
        <v>874</v>
      </c>
      <c r="K256" s="452" t="s">
        <v>466</v>
      </c>
      <c r="L256" s="452" t="s">
        <v>701</v>
      </c>
      <c r="M256" s="452" t="s">
        <v>485</v>
      </c>
      <c r="N256" s="452" t="s">
        <v>806</v>
      </c>
      <c r="O256" s="452" t="s">
        <v>2581</v>
      </c>
    </row>
    <row r="257" spans="1:15" x14ac:dyDescent="0.3">
      <c r="A257" s="452" t="s">
        <v>462</v>
      </c>
      <c r="B257" s="453" t="s">
        <v>1019</v>
      </c>
      <c r="C257" s="452" t="s">
        <v>464</v>
      </c>
      <c r="D257" s="452" t="s">
        <v>462</v>
      </c>
      <c r="E257" s="452" t="s">
        <v>1020</v>
      </c>
      <c r="F257" s="452" t="s">
        <v>465</v>
      </c>
      <c r="G257" s="454"/>
      <c r="H257" s="452" t="s">
        <v>901</v>
      </c>
      <c r="I257" s="452" t="s">
        <v>901</v>
      </c>
      <c r="J257" s="452" t="s">
        <v>901</v>
      </c>
      <c r="K257" s="452" t="s">
        <v>466</v>
      </c>
      <c r="L257" s="452" t="s">
        <v>701</v>
      </c>
      <c r="M257" s="452" t="s">
        <v>485</v>
      </c>
      <c r="N257" s="452" t="s">
        <v>799</v>
      </c>
      <c r="O257" s="452" t="s">
        <v>3054</v>
      </c>
    </row>
    <row r="258" spans="1:15" x14ac:dyDescent="0.3">
      <c r="A258" s="452" t="s">
        <v>462</v>
      </c>
      <c r="B258" s="453" t="s">
        <v>1021</v>
      </c>
      <c r="C258" s="452" t="s">
        <v>464</v>
      </c>
      <c r="D258" s="452" t="s">
        <v>462</v>
      </c>
      <c r="E258" s="452" t="s">
        <v>1022</v>
      </c>
      <c r="F258" s="452" t="s">
        <v>465</v>
      </c>
      <c r="G258" s="454"/>
      <c r="H258" s="452" t="s">
        <v>576</v>
      </c>
      <c r="I258" s="452" t="s">
        <v>576</v>
      </c>
      <c r="J258" s="452" t="s">
        <v>576</v>
      </c>
      <c r="K258" s="452" t="s">
        <v>466</v>
      </c>
      <c r="L258" s="452" t="s">
        <v>701</v>
      </c>
      <c r="M258" s="452" t="s">
        <v>485</v>
      </c>
      <c r="N258" s="452" t="s">
        <v>799</v>
      </c>
      <c r="O258" s="452" t="s">
        <v>3054</v>
      </c>
    </row>
    <row r="259" spans="1:15" x14ac:dyDescent="0.3">
      <c r="A259" s="452" t="s">
        <v>462</v>
      </c>
      <c r="B259" s="453" t="s">
        <v>1023</v>
      </c>
      <c r="C259" s="452" t="s">
        <v>464</v>
      </c>
      <c r="D259" s="452" t="s">
        <v>462</v>
      </c>
      <c r="E259" s="452">
        <v>2302</v>
      </c>
      <c r="F259" s="452" t="s">
        <v>479</v>
      </c>
      <c r="G259" s="454"/>
      <c r="H259" s="452" t="s">
        <v>475</v>
      </c>
      <c r="I259" s="452" t="s">
        <v>475</v>
      </c>
      <c r="J259" s="452" t="s">
        <v>475</v>
      </c>
      <c r="K259" s="452" t="s">
        <v>466</v>
      </c>
      <c r="L259" s="452" t="s">
        <v>701</v>
      </c>
      <c r="M259" s="452" t="s">
        <v>476</v>
      </c>
      <c r="N259" s="452" t="s">
        <v>468</v>
      </c>
      <c r="O259" s="452" t="s">
        <v>475</v>
      </c>
    </row>
    <row r="260" spans="1:15" x14ac:dyDescent="0.3">
      <c r="A260" s="452" t="s">
        <v>462</v>
      </c>
      <c r="B260" s="453" t="s">
        <v>1024</v>
      </c>
      <c r="C260" s="452" t="s">
        <v>464</v>
      </c>
      <c r="D260" s="452" t="s">
        <v>462</v>
      </c>
      <c r="E260" s="452" t="s">
        <v>1025</v>
      </c>
      <c r="F260" s="452" t="s">
        <v>479</v>
      </c>
      <c r="G260" s="454"/>
      <c r="H260" s="452" t="s">
        <v>1026</v>
      </c>
      <c r="I260" s="452" t="s">
        <v>1027</v>
      </c>
      <c r="J260" s="452" t="s">
        <v>1028</v>
      </c>
      <c r="K260" s="452" t="s">
        <v>466</v>
      </c>
      <c r="L260" s="452" t="s">
        <v>701</v>
      </c>
      <c r="M260" s="452" t="s">
        <v>485</v>
      </c>
      <c r="N260" s="452" t="s">
        <v>806</v>
      </c>
      <c r="O260" s="452" t="s">
        <v>3061</v>
      </c>
    </row>
    <row r="261" spans="1:15" x14ac:dyDescent="0.3">
      <c r="A261" s="452" t="s">
        <v>462</v>
      </c>
      <c r="B261" s="453" t="s">
        <v>1029</v>
      </c>
      <c r="C261" s="452" t="s">
        <v>464</v>
      </c>
      <c r="D261" s="452" t="s">
        <v>462</v>
      </c>
      <c r="E261" s="452" t="s">
        <v>1030</v>
      </c>
      <c r="F261" s="452" t="s">
        <v>465</v>
      </c>
      <c r="G261" s="454"/>
      <c r="H261" s="452" t="s">
        <v>1031</v>
      </c>
      <c r="I261" s="452" t="s">
        <v>1031</v>
      </c>
      <c r="J261" s="452" t="s">
        <v>1031</v>
      </c>
      <c r="K261" s="452" t="s">
        <v>466</v>
      </c>
      <c r="L261" s="452" t="s">
        <v>701</v>
      </c>
      <c r="M261" s="452" t="s">
        <v>476</v>
      </c>
      <c r="N261" s="452" t="s">
        <v>839</v>
      </c>
      <c r="O261" s="452" t="s">
        <v>1060</v>
      </c>
    </row>
    <row r="262" spans="1:15" x14ac:dyDescent="0.3">
      <c r="A262" s="452" t="s">
        <v>462</v>
      </c>
      <c r="B262" s="453" t="s">
        <v>1032</v>
      </c>
      <c r="C262" s="452" t="s">
        <v>464</v>
      </c>
      <c r="D262" s="452" t="s">
        <v>462</v>
      </c>
      <c r="E262" s="452" t="s">
        <v>1033</v>
      </c>
      <c r="F262" s="452" t="s">
        <v>479</v>
      </c>
      <c r="G262" s="454"/>
      <c r="H262" s="452" t="s">
        <v>1034</v>
      </c>
      <c r="I262" s="452" t="s">
        <v>1034</v>
      </c>
      <c r="J262" s="452" t="s">
        <v>1034</v>
      </c>
      <c r="K262" s="452" t="s">
        <v>466</v>
      </c>
      <c r="L262" s="452" t="s">
        <v>701</v>
      </c>
      <c r="M262" s="452" t="s">
        <v>485</v>
      </c>
      <c r="N262" s="452" t="s">
        <v>806</v>
      </c>
      <c r="O262" s="452" t="s">
        <v>3055</v>
      </c>
    </row>
    <row r="263" spans="1:15" x14ac:dyDescent="0.3">
      <c r="A263" s="452" t="s">
        <v>462</v>
      </c>
      <c r="B263" s="453" t="s">
        <v>1035</v>
      </c>
      <c r="C263" s="452" t="s">
        <v>464</v>
      </c>
      <c r="D263" s="452" t="s">
        <v>462</v>
      </c>
      <c r="E263" s="452" t="s">
        <v>1036</v>
      </c>
      <c r="F263" s="452" t="s">
        <v>479</v>
      </c>
      <c r="G263" s="454"/>
      <c r="H263" s="452" t="s">
        <v>1037</v>
      </c>
      <c r="I263" s="452" t="s">
        <v>1037</v>
      </c>
      <c r="J263" s="452" t="s">
        <v>1038</v>
      </c>
      <c r="K263" s="452" t="s">
        <v>466</v>
      </c>
      <c r="L263" s="452" t="s">
        <v>701</v>
      </c>
      <c r="M263" s="452" t="s">
        <v>485</v>
      </c>
      <c r="N263" s="452" t="s">
        <v>813</v>
      </c>
      <c r="O263" s="452" t="s">
        <v>1298</v>
      </c>
    </row>
    <row r="264" spans="1:15" x14ac:dyDescent="0.3">
      <c r="A264" s="452" t="s">
        <v>462</v>
      </c>
      <c r="B264" s="453" t="s">
        <v>1039</v>
      </c>
      <c r="C264" s="452" t="s">
        <v>464</v>
      </c>
      <c r="D264" s="452" t="s">
        <v>462</v>
      </c>
      <c r="E264" s="452" t="s">
        <v>1040</v>
      </c>
      <c r="F264" s="452" t="s">
        <v>465</v>
      </c>
      <c r="G264" s="454"/>
      <c r="H264" s="452" t="s">
        <v>1041</v>
      </c>
      <c r="I264" s="452" t="s">
        <v>1041</v>
      </c>
      <c r="J264" s="452" t="s">
        <v>1041</v>
      </c>
      <c r="K264" s="452" t="s">
        <v>466</v>
      </c>
      <c r="L264" s="452" t="s">
        <v>701</v>
      </c>
      <c r="M264" s="452" t="s">
        <v>473</v>
      </c>
      <c r="N264" s="452" t="s">
        <v>468</v>
      </c>
      <c r="O264" s="452" t="s">
        <v>851</v>
      </c>
    </row>
    <row r="265" spans="1:15" x14ac:dyDescent="0.3">
      <c r="A265" s="452" t="s">
        <v>462</v>
      </c>
      <c r="B265" s="453" t="s">
        <v>1042</v>
      </c>
      <c r="C265" s="452" t="s">
        <v>464</v>
      </c>
      <c r="D265" s="452" t="s">
        <v>462</v>
      </c>
      <c r="E265" s="452" t="s">
        <v>1043</v>
      </c>
      <c r="F265" s="452" t="s">
        <v>465</v>
      </c>
      <c r="G265" s="454"/>
      <c r="H265" s="452" t="s">
        <v>1044</v>
      </c>
      <c r="I265" s="452" t="s">
        <v>1044</v>
      </c>
      <c r="J265" s="452" t="s">
        <v>1044</v>
      </c>
      <c r="K265" s="452" t="s">
        <v>466</v>
      </c>
      <c r="L265" s="452" t="s">
        <v>701</v>
      </c>
      <c r="M265" s="452" t="s">
        <v>485</v>
      </c>
      <c r="N265" s="452" t="s">
        <v>806</v>
      </c>
      <c r="O265" s="452" t="s">
        <v>3062</v>
      </c>
    </row>
    <row r="266" spans="1:15" x14ac:dyDescent="0.3">
      <c r="A266" s="452" t="s">
        <v>462</v>
      </c>
      <c r="B266" s="453" t="s">
        <v>1045</v>
      </c>
      <c r="C266" s="452" t="s">
        <v>464</v>
      </c>
      <c r="D266" s="452" t="s">
        <v>462</v>
      </c>
      <c r="E266" s="452" t="s">
        <v>1046</v>
      </c>
      <c r="F266" s="452" t="s">
        <v>479</v>
      </c>
      <c r="G266" s="454"/>
      <c r="H266" s="452" t="s">
        <v>1047</v>
      </c>
      <c r="I266" s="452" t="s">
        <v>1047</v>
      </c>
      <c r="J266" s="452" t="s">
        <v>1047</v>
      </c>
      <c r="K266" s="452" t="s">
        <v>466</v>
      </c>
      <c r="L266" s="452" t="s">
        <v>701</v>
      </c>
      <c r="M266" s="452" t="s">
        <v>485</v>
      </c>
      <c r="N266" s="452" t="s">
        <v>799</v>
      </c>
      <c r="O266" s="452" t="s">
        <v>1047</v>
      </c>
    </row>
    <row r="267" spans="1:15" x14ac:dyDescent="0.3">
      <c r="A267" s="452" t="s">
        <v>462</v>
      </c>
      <c r="B267" s="453" t="s">
        <v>1048</v>
      </c>
      <c r="C267" s="452" t="s">
        <v>464</v>
      </c>
      <c r="D267" s="452" t="s">
        <v>462</v>
      </c>
      <c r="E267" s="452" t="s">
        <v>1049</v>
      </c>
      <c r="F267" s="452" t="s">
        <v>465</v>
      </c>
      <c r="G267" s="454"/>
      <c r="H267" s="452" t="s">
        <v>877</v>
      </c>
      <c r="I267" s="452" t="s">
        <v>877</v>
      </c>
      <c r="J267" s="452" t="s">
        <v>877</v>
      </c>
      <c r="K267" s="452" t="s">
        <v>466</v>
      </c>
      <c r="L267" s="452" t="s">
        <v>701</v>
      </c>
      <c r="M267" s="452" t="s">
        <v>485</v>
      </c>
      <c r="N267" s="452" t="s">
        <v>813</v>
      </c>
      <c r="O267" s="452" t="s">
        <v>2917</v>
      </c>
    </row>
    <row r="268" spans="1:15" x14ac:dyDescent="0.3">
      <c r="A268" s="452" t="s">
        <v>462</v>
      </c>
      <c r="B268" s="453" t="s">
        <v>1050</v>
      </c>
      <c r="C268" s="452" t="s">
        <v>464</v>
      </c>
      <c r="D268" s="452" t="s">
        <v>462</v>
      </c>
      <c r="E268" s="452">
        <v>2303</v>
      </c>
      <c r="F268" s="452" t="s">
        <v>569</v>
      </c>
      <c r="G268" s="454">
        <v>43.9</v>
      </c>
      <c r="H268" s="452" t="s">
        <v>475</v>
      </c>
      <c r="I268" s="452" t="s">
        <v>475</v>
      </c>
      <c r="J268" s="452" t="s">
        <v>475</v>
      </c>
      <c r="K268" s="452" t="s">
        <v>466</v>
      </c>
      <c r="L268" s="452" t="s">
        <v>701</v>
      </c>
      <c r="M268" s="452" t="s">
        <v>476</v>
      </c>
      <c r="N268" s="452" t="s">
        <v>468</v>
      </c>
      <c r="O268" s="452" t="s">
        <v>475</v>
      </c>
    </row>
    <row r="269" spans="1:15" x14ac:dyDescent="0.3">
      <c r="A269" s="452" t="s">
        <v>462</v>
      </c>
      <c r="B269" s="453" t="s">
        <v>1051</v>
      </c>
      <c r="C269" s="452" t="s">
        <v>464</v>
      </c>
      <c r="D269" s="452" t="s">
        <v>462</v>
      </c>
      <c r="E269" s="452" t="s">
        <v>1052</v>
      </c>
      <c r="F269" s="452" t="s">
        <v>569</v>
      </c>
      <c r="G269" s="454">
        <v>43.8</v>
      </c>
      <c r="H269" s="452" t="s">
        <v>608</v>
      </c>
      <c r="I269" s="452" t="s">
        <v>608</v>
      </c>
      <c r="J269" s="452" t="s">
        <v>608</v>
      </c>
      <c r="K269" s="452" t="s">
        <v>466</v>
      </c>
      <c r="L269" s="452" t="s">
        <v>701</v>
      </c>
      <c r="M269" s="452" t="s">
        <v>485</v>
      </c>
      <c r="N269" s="452" t="s">
        <v>813</v>
      </c>
      <c r="O269" s="452" t="s">
        <v>1298</v>
      </c>
    </row>
    <row r="270" spans="1:15" x14ac:dyDescent="0.3">
      <c r="A270" s="452" t="s">
        <v>462</v>
      </c>
      <c r="B270" s="453" t="s">
        <v>1053</v>
      </c>
      <c r="C270" s="452" t="s">
        <v>464</v>
      </c>
      <c r="D270" s="452" t="s">
        <v>462</v>
      </c>
      <c r="E270" s="452" t="s">
        <v>1054</v>
      </c>
      <c r="F270" s="452" t="s">
        <v>465</v>
      </c>
      <c r="G270" s="454"/>
      <c r="H270" s="452" t="s">
        <v>966</v>
      </c>
      <c r="I270" s="452" t="s">
        <v>966</v>
      </c>
      <c r="J270" s="452" t="s">
        <v>966</v>
      </c>
      <c r="K270" s="452" t="s">
        <v>466</v>
      </c>
      <c r="L270" s="452" t="s">
        <v>701</v>
      </c>
      <c r="M270" s="452" t="s">
        <v>485</v>
      </c>
      <c r="N270" s="452" t="s">
        <v>813</v>
      </c>
      <c r="O270" s="452" t="s">
        <v>2634</v>
      </c>
    </row>
    <row r="271" spans="1:15" x14ac:dyDescent="0.3">
      <c r="A271" s="452" t="s">
        <v>462</v>
      </c>
      <c r="B271" s="453" t="s">
        <v>1055</v>
      </c>
      <c r="C271" s="452" t="s">
        <v>464</v>
      </c>
      <c r="D271" s="452" t="s">
        <v>462</v>
      </c>
      <c r="E271" s="452" t="s">
        <v>1056</v>
      </c>
      <c r="F271" s="452" t="s">
        <v>465</v>
      </c>
      <c r="G271" s="454"/>
      <c r="H271" s="452" t="s">
        <v>1009</v>
      </c>
      <c r="I271" s="452" t="s">
        <v>1009</v>
      </c>
      <c r="J271" s="452" t="s">
        <v>1057</v>
      </c>
      <c r="K271" s="452" t="s">
        <v>466</v>
      </c>
      <c r="L271" s="452" t="s">
        <v>701</v>
      </c>
      <c r="M271" s="452" t="s">
        <v>485</v>
      </c>
      <c r="N271" s="452" t="s">
        <v>799</v>
      </c>
      <c r="O271" s="452" t="s">
        <v>1009</v>
      </c>
    </row>
    <row r="272" spans="1:15" x14ac:dyDescent="0.3">
      <c r="A272" s="452" t="s">
        <v>462</v>
      </c>
      <c r="B272" s="453" t="s">
        <v>1058</v>
      </c>
      <c r="C272" s="452" t="s">
        <v>464</v>
      </c>
      <c r="D272" s="452" t="s">
        <v>462</v>
      </c>
      <c r="E272" s="452" t="s">
        <v>1059</v>
      </c>
      <c r="F272" s="452" t="s">
        <v>479</v>
      </c>
      <c r="G272" s="454"/>
      <c r="H272" s="452" t="s">
        <v>1060</v>
      </c>
      <c r="I272" s="452" t="s">
        <v>1060</v>
      </c>
      <c r="J272" s="452" t="s">
        <v>1060</v>
      </c>
      <c r="K272" s="452" t="s">
        <v>466</v>
      </c>
      <c r="L272" s="452" t="s">
        <v>701</v>
      </c>
      <c r="M272" s="452" t="s">
        <v>476</v>
      </c>
      <c r="N272" s="452" t="s">
        <v>839</v>
      </c>
      <c r="O272" s="452" t="s">
        <v>1060</v>
      </c>
    </row>
    <row r="273" spans="1:15" x14ac:dyDescent="0.3">
      <c r="A273" s="452" t="s">
        <v>462</v>
      </c>
      <c r="B273" s="453" t="s">
        <v>1061</v>
      </c>
      <c r="C273" s="452" t="s">
        <v>464</v>
      </c>
      <c r="D273" s="452" t="s">
        <v>462</v>
      </c>
      <c r="E273" s="452">
        <v>2304</v>
      </c>
      <c r="F273" s="452" t="s">
        <v>569</v>
      </c>
      <c r="G273" s="454">
        <v>43.8</v>
      </c>
      <c r="H273" s="452" t="s">
        <v>475</v>
      </c>
      <c r="I273" s="452" t="s">
        <v>475</v>
      </c>
      <c r="J273" s="452" t="s">
        <v>475</v>
      </c>
      <c r="K273" s="452" t="s">
        <v>466</v>
      </c>
      <c r="L273" s="452" t="s">
        <v>701</v>
      </c>
      <c r="M273" s="452" t="s">
        <v>476</v>
      </c>
      <c r="N273" s="452" t="s">
        <v>468</v>
      </c>
      <c r="O273" s="452" t="s">
        <v>475</v>
      </c>
    </row>
    <row r="274" spans="1:15" x14ac:dyDescent="0.3">
      <c r="A274" s="452" t="s">
        <v>462</v>
      </c>
      <c r="B274" s="453" t="s">
        <v>1062</v>
      </c>
      <c r="C274" s="452" t="s">
        <v>464</v>
      </c>
      <c r="D274" s="452" t="s">
        <v>462</v>
      </c>
      <c r="E274" s="452" t="s">
        <v>1063</v>
      </c>
      <c r="F274" s="452" t="s">
        <v>465</v>
      </c>
      <c r="G274" s="454"/>
      <c r="H274" s="452" t="s">
        <v>1064</v>
      </c>
      <c r="I274" s="452" t="s">
        <v>1064</v>
      </c>
      <c r="J274" s="452" t="s">
        <v>1064</v>
      </c>
      <c r="K274" s="452" t="s">
        <v>466</v>
      </c>
      <c r="L274" s="452" t="s">
        <v>701</v>
      </c>
      <c r="M274" s="452" t="s">
        <v>485</v>
      </c>
      <c r="N274" s="452" t="s">
        <v>806</v>
      </c>
      <c r="O274" s="452" t="s">
        <v>3061</v>
      </c>
    </row>
    <row r="275" spans="1:15" x14ac:dyDescent="0.3">
      <c r="A275" s="452" t="s">
        <v>462</v>
      </c>
      <c r="B275" s="453" t="s">
        <v>1065</v>
      </c>
      <c r="C275" s="452" t="s">
        <v>464</v>
      </c>
      <c r="D275" s="452" t="s">
        <v>462</v>
      </c>
      <c r="E275" s="452" t="s">
        <v>1066</v>
      </c>
      <c r="F275" s="452" t="s">
        <v>569</v>
      </c>
      <c r="G275" s="454">
        <v>43.8</v>
      </c>
      <c r="H275" s="452" t="s">
        <v>1067</v>
      </c>
      <c r="I275" s="452" t="s">
        <v>1067</v>
      </c>
      <c r="J275" s="452" t="s">
        <v>1067</v>
      </c>
      <c r="K275" s="452" t="s">
        <v>466</v>
      </c>
      <c r="L275" s="452" t="s">
        <v>701</v>
      </c>
      <c r="M275" s="452" t="s">
        <v>485</v>
      </c>
      <c r="N275" s="452" t="s">
        <v>813</v>
      </c>
      <c r="O275" s="452" t="s">
        <v>2928</v>
      </c>
    </row>
    <row r="276" spans="1:15" x14ac:dyDescent="0.3">
      <c r="A276" s="452" t="s">
        <v>462</v>
      </c>
      <c r="B276" s="453" t="s">
        <v>1069</v>
      </c>
      <c r="C276" s="452" t="s">
        <v>464</v>
      </c>
      <c r="D276" s="452" t="s">
        <v>462</v>
      </c>
      <c r="E276" s="452" t="s">
        <v>1070</v>
      </c>
      <c r="F276" s="452" t="s">
        <v>465</v>
      </c>
      <c r="G276" s="454"/>
      <c r="H276" s="452" t="s">
        <v>966</v>
      </c>
      <c r="I276" s="452" t="s">
        <v>966</v>
      </c>
      <c r="J276" s="452" t="s">
        <v>966</v>
      </c>
      <c r="K276" s="452" t="s">
        <v>466</v>
      </c>
      <c r="L276" s="452" t="s">
        <v>701</v>
      </c>
      <c r="M276" s="452" t="s">
        <v>473</v>
      </c>
      <c r="N276" s="452" t="s">
        <v>468</v>
      </c>
      <c r="O276" s="452" t="s">
        <v>851</v>
      </c>
    </row>
    <row r="277" spans="1:15" x14ac:dyDescent="0.3">
      <c r="A277" s="452" t="s">
        <v>462</v>
      </c>
      <c r="B277" s="453" t="s">
        <v>1071</v>
      </c>
      <c r="C277" s="452" t="s">
        <v>464</v>
      </c>
      <c r="D277" s="452" t="s">
        <v>462</v>
      </c>
      <c r="E277" s="452" t="s">
        <v>1072</v>
      </c>
      <c r="F277" s="452" t="s">
        <v>569</v>
      </c>
      <c r="G277" s="454">
        <v>43.6</v>
      </c>
      <c r="H277" s="452" t="s">
        <v>1073</v>
      </c>
      <c r="I277" s="452" t="s">
        <v>1073</v>
      </c>
      <c r="J277" s="452" t="s">
        <v>1074</v>
      </c>
      <c r="K277" s="452" t="s">
        <v>466</v>
      </c>
      <c r="L277" s="452" t="s">
        <v>701</v>
      </c>
      <c r="M277" s="452" t="s">
        <v>485</v>
      </c>
      <c r="N277" s="452" t="s">
        <v>813</v>
      </c>
      <c r="O277" s="452" t="s">
        <v>1298</v>
      </c>
    </row>
    <row r="278" spans="1:15" x14ac:dyDescent="0.3">
      <c r="A278" s="452" t="s">
        <v>462</v>
      </c>
      <c r="B278" s="453" t="s">
        <v>1075</v>
      </c>
      <c r="C278" s="452" t="s">
        <v>464</v>
      </c>
      <c r="D278" s="452" t="s">
        <v>462</v>
      </c>
      <c r="E278" s="452" t="s">
        <v>1076</v>
      </c>
      <c r="F278" s="452" t="s">
        <v>465</v>
      </c>
      <c r="G278" s="454"/>
      <c r="H278" s="452" t="s">
        <v>1077</v>
      </c>
      <c r="I278" s="452" t="s">
        <v>1077</v>
      </c>
      <c r="J278" s="452" t="s">
        <v>1077</v>
      </c>
      <c r="K278" s="452" t="s">
        <v>466</v>
      </c>
      <c r="L278" s="452" t="s">
        <v>701</v>
      </c>
      <c r="M278" s="452" t="s">
        <v>485</v>
      </c>
      <c r="N278" s="452" t="s">
        <v>799</v>
      </c>
      <c r="O278" s="452" t="s">
        <v>2905</v>
      </c>
    </row>
    <row r="279" spans="1:15" x14ac:dyDescent="0.3">
      <c r="A279" s="452" t="s">
        <v>462</v>
      </c>
      <c r="B279" s="453" t="s">
        <v>1078</v>
      </c>
      <c r="C279" s="452" t="s">
        <v>464</v>
      </c>
      <c r="D279" s="452" t="s">
        <v>462</v>
      </c>
      <c r="E279" s="452" t="s">
        <v>1079</v>
      </c>
      <c r="F279" s="452" t="s">
        <v>479</v>
      </c>
      <c r="G279" s="454"/>
      <c r="H279" s="452" t="s">
        <v>946</v>
      </c>
      <c r="I279" s="452" t="s">
        <v>1080</v>
      </c>
      <c r="J279" s="452" t="s">
        <v>1081</v>
      </c>
      <c r="K279" s="452" t="s">
        <v>466</v>
      </c>
      <c r="L279" s="452" t="s">
        <v>701</v>
      </c>
      <c r="M279" s="452" t="s">
        <v>485</v>
      </c>
      <c r="N279" s="452" t="s">
        <v>813</v>
      </c>
      <c r="O279" s="452" t="s">
        <v>2917</v>
      </c>
    </row>
    <row r="280" spans="1:15" x14ac:dyDescent="0.3">
      <c r="A280" s="452" t="s">
        <v>462</v>
      </c>
      <c r="B280" s="453" t="s">
        <v>1082</v>
      </c>
      <c r="C280" s="452" t="s">
        <v>464</v>
      </c>
      <c r="D280" s="452" t="s">
        <v>462</v>
      </c>
      <c r="E280" s="452">
        <v>2305</v>
      </c>
      <c r="F280" s="452" t="s">
        <v>479</v>
      </c>
      <c r="G280" s="454"/>
      <c r="H280" s="452" t="s">
        <v>475</v>
      </c>
      <c r="I280" s="452" t="s">
        <v>475</v>
      </c>
      <c r="J280" s="452" t="s">
        <v>475</v>
      </c>
      <c r="K280" s="452" t="s">
        <v>466</v>
      </c>
      <c r="L280" s="452" t="s">
        <v>701</v>
      </c>
      <c r="M280" s="452" t="s">
        <v>476</v>
      </c>
      <c r="N280" s="452" t="s">
        <v>468</v>
      </c>
      <c r="O280" s="452" t="s">
        <v>475</v>
      </c>
    </row>
    <row r="281" spans="1:15" x14ac:dyDescent="0.3">
      <c r="A281" s="452" t="s">
        <v>462</v>
      </c>
      <c r="B281" s="453" t="s">
        <v>1083</v>
      </c>
      <c r="C281" s="452" t="s">
        <v>464</v>
      </c>
      <c r="D281" s="452" t="s">
        <v>462</v>
      </c>
      <c r="E281" s="452" t="s">
        <v>1084</v>
      </c>
      <c r="F281" s="452" t="s">
        <v>465</v>
      </c>
      <c r="G281" s="454"/>
      <c r="H281" s="452" t="s">
        <v>1085</v>
      </c>
      <c r="I281" s="452" t="s">
        <v>1085</v>
      </c>
      <c r="J281" s="452" t="s">
        <v>1085</v>
      </c>
      <c r="K281" s="452" t="s">
        <v>466</v>
      </c>
      <c r="L281" s="452" t="s">
        <v>701</v>
      </c>
      <c r="M281" s="452" t="s">
        <v>1068</v>
      </c>
      <c r="N281" s="452" t="s">
        <v>806</v>
      </c>
      <c r="O281" s="452" t="s">
        <v>2912</v>
      </c>
    </row>
    <row r="282" spans="1:15" x14ac:dyDescent="0.3">
      <c r="A282" s="452" t="s">
        <v>462</v>
      </c>
      <c r="B282" s="453" t="s">
        <v>1086</v>
      </c>
      <c r="C282" s="452" t="s">
        <v>464</v>
      </c>
      <c r="D282" s="452" t="s">
        <v>462</v>
      </c>
      <c r="E282" s="452" t="s">
        <v>1087</v>
      </c>
      <c r="F282" s="452" t="s">
        <v>479</v>
      </c>
      <c r="G282" s="454"/>
      <c r="H282" s="452" t="s">
        <v>914</v>
      </c>
      <c r="I282" s="452" t="s">
        <v>914</v>
      </c>
      <c r="J282" s="452" t="s">
        <v>914</v>
      </c>
      <c r="K282" s="452" t="s">
        <v>466</v>
      </c>
      <c r="L282" s="452" t="s">
        <v>701</v>
      </c>
      <c r="M282" s="452" t="s">
        <v>485</v>
      </c>
      <c r="N282" s="452" t="s">
        <v>468</v>
      </c>
      <c r="O282" s="452" t="s">
        <v>3063</v>
      </c>
    </row>
    <row r="283" spans="1:15" x14ac:dyDescent="0.3">
      <c r="A283" s="452" t="s">
        <v>462</v>
      </c>
      <c r="B283" s="453" t="s">
        <v>1088</v>
      </c>
      <c r="C283" s="452" t="s">
        <v>464</v>
      </c>
      <c r="D283" s="452" t="s">
        <v>462</v>
      </c>
      <c r="E283" s="452" t="s">
        <v>1089</v>
      </c>
      <c r="F283" s="452" t="s">
        <v>465</v>
      </c>
      <c r="G283" s="454"/>
      <c r="H283" s="452" t="s">
        <v>1090</v>
      </c>
      <c r="I283" s="452" t="s">
        <v>1090</v>
      </c>
      <c r="J283" s="452" t="s">
        <v>1090</v>
      </c>
      <c r="K283" s="452" t="s">
        <v>466</v>
      </c>
      <c r="L283" s="452" t="s">
        <v>701</v>
      </c>
      <c r="M283" s="452" t="s">
        <v>485</v>
      </c>
      <c r="N283" s="452" t="s">
        <v>813</v>
      </c>
      <c r="O283" s="452" t="s">
        <v>3060</v>
      </c>
    </row>
    <row r="284" spans="1:15" x14ac:dyDescent="0.3">
      <c r="A284" s="452" t="s">
        <v>462</v>
      </c>
      <c r="B284" s="453" t="s">
        <v>1091</v>
      </c>
      <c r="C284" s="452" t="s">
        <v>464</v>
      </c>
      <c r="D284" s="452" t="s">
        <v>462</v>
      </c>
      <c r="E284" s="452" t="s">
        <v>1092</v>
      </c>
      <c r="F284" s="452" t="s">
        <v>465</v>
      </c>
      <c r="G284" s="454"/>
      <c r="H284" s="452" t="s">
        <v>1090</v>
      </c>
      <c r="I284" s="452" t="s">
        <v>1090</v>
      </c>
      <c r="J284" s="452" t="s">
        <v>1090</v>
      </c>
      <c r="K284" s="452" t="s">
        <v>466</v>
      </c>
      <c r="L284" s="452" t="s">
        <v>701</v>
      </c>
      <c r="M284" s="452" t="s">
        <v>485</v>
      </c>
      <c r="N284" s="452" t="s">
        <v>813</v>
      </c>
      <c r="O284" s="452" t="s">
        <v>3060</v>
      </c>
    </row>
    <row r="285" spans="1:15" x14ac:dyDescent="0.3">
      <c r="A285" s="452" t="s">
        <v>462</v>
      </c>
      <c r="B285" s="453" t="s">
        <v>1093</v>
      </c>
      <c r="C285" s="452" t="s">
        <v>464</v>
      </c>
      <c r="D285" s="452" t="s">
        <v>462</v>
      </c>
      <c r="E285" s="452" t="s">
        <v>1094</v>
      </c>
      <c r="F285" s="452" t="s">
        <v>465</v>
      </c>
      <c r="G285" s="454"/>
      <c r="H285" s="452" t="s">
        <v>901</v>
      </c>
      <c r="I285" s="452" t="s">
        <v>901</v>
      </c>
      <c r="J285" s="452" t="s">
        <v>901</v>
      </c>
      <c r="K285" s="452" t="s">
        <v>466</v>
      </c>
      <c r="L285" s="452" t="s">
        <v>701</v>
      </c>
      <c r="M285" s="452" t="s">
        <v>473</v>
      </c>
      <c r="N285" s="452" t="s">
        <v>799</v>
      </c>
      <c r="O285" s="452" t="s">
        <v>2925</v>
      </c>
    </row>
    <row r="286" spans="1:15" x14ac:dyDescent="0.3">
      <c r="A286" s="452" t="s">
        <v>462</v>
      </c>
      <c r="B286" s="453" t="s">
        <v>1095</v>
      </c>
      <c r="C286" s="452" t="s">
        <v>464</v>
      </c>
      <c r="D286" s="452" t="s">
        <v>462</v>
      </c>
      <c r="E286" s="452">
        <v>2306</v>
      </c>
      <c r="F286" s="452" t="s">
        <v>465</v>
      </c>
      <c r="G286" s="454"/>
      <c r="H286" s="452" t="s">
        <v>475</v>
      </c>
      <c r="I286" s="452" t="s">
        <v>475</v>
      </c>
      <c r="J286" s="452" t="s">
        <v>475</v>
      </c>
      <c r="K286" s="452" t="s">
        <v>466</v>
      </c>
      <c r="L286" s="452" t="s">
        <v>701</v>
      </c>
      <c r="M286" s="452" t="s">
        <v>476</v>
      </c>
      <c r="N286" s="452" t="s">
        <v>468</v>
      </c>
      <c r="O286" s="452" t="s">
        <v>475</v>
      </c>
    </row>
    <row r="287" spans="1:15" x14ac:dyDescent="0.3">
      <c r="A287" s="452" t="s">
        <v>462</v>
      </c>
      <c r="B287" s="453" t="s">
        <v>1096</v>
      </c>
      <c r="C287" s="452" t="s">
        <v>464</v>
      </c>
      <c r="D287" s="452" t="s">
        <v>462</v>
      </c>
      <c r="E287" s="452" t="s">
        <v>1097</v>
      </c>
      <c r="F287" s="452" t="s">
        <v>465</v>
      </c>
      <c r="G287" s="454"/>
      <c r="H287" s="452" t="s">
        <v>1098</v>
      </c>
      <c r="I287" s="452" t="s">
        <v>1098</v>
      </c>
      <c r="J287" s="452" t="s">
        <v>1098</v>
      </c>
      <c r="K287" s="452" t="s">
        <v>466</v>
      </c>
      <c r="L287" s="452" t="s">
        <v>701</v>
      </c>
      <c r="M287" s="452" t="s">
        <v>485</v>
      </c>
      <c r="N287" s="452" t="s">
        <v>813</v>
      </c>
      <c r="O287" s="452" t="s">
        <v>1362</v>
      </c>
    </row>
    <row r="288" spans="1:15" x14ac:dyDescent="0.3">
      <c r="A288" s="452" t="s">
        <v>462</v>
      </c>
      <c r="B288" s="453" t="s">
        <v>1099</v>
      </c>
      <c r="C288" s="452" t="s">
        <v>464</v>
      </c>
      <c r="D288" s="452" t="s">
        <v>462</v>
      </c>
      <c r="E288" s="452" t="s">
        <v>1100</v>
      </c>
      <c r="F288" s="452" t="s">
        <v>465</v>
      </c>
      <c r="G288" s="454"/>
      <c r="H288" s="452" t="s">
        <v>472</v>
      </c>
      <c r="I288" s="452" t="s">
        <v>472</v>
      </c>
      <c r="J288" s="452" t="s">
        <v>472</v>
      </c>
      <c r="K288" s="452" t="s">
        <v>466</v>
      </c>
      <c r="L288" s="452" t="s">
        <v>467</v>
      </c>
      <c r="M288" s="452" t="s">
        <v>473</v>
      </c>
      <c r="N288" s="452" t="s">
        <v>468</v>
      </c>
      <c r="O288" s="452" t="s">
        <v>472</v>
      </c>
    </row>
    <row r="289" spans="1:15" x14ac:dyDescent="0.3">
      <c r="A289" s="452" t="s">
        <v>462</v>
      </c>
      <c r="B289" s="453" t="s">
        <v>1101</v>
      </c>
      <c r="C289" s="452" t="s">
        <v>464</v>
      </c>
      <c r="D289" s="452" t="s">
        <v>462</v>
      </c>
      <c r="E289" s="452" t="s">
        <v>1102</v>
      </c>
      <c r="F289" s="452" t="s">
        <v>479</v>
      </c>
      <c r="G289" s="454"/>
      <c r="H289" s="452" t="s">
        <v>1103</v>
      </c>
      <c r="I289" s="452" t="s">
        <v>1103</v>
      </c>
      <c r="J289" s="452" t="s">
        <v>1103</v>
      </c>
      <c r="K289" s="452" t="s">
        <v>466</v>
      </c>
      <c r="L289" s="452" t="s">
        <v>701</v>
      </c>
      <c r="M289" s="452" t="s">
        <v>485</v>
      </c>
      <c r="N289" s="452" t="s">
        <v>813</v>
      </c>
      <c r="O289" s="452" t="s">
        <v>3064</v>
      </c>
    </row>
    <row r="290" spans="1:15" x14ac:dyDescent="0.3">
      <c r="A290" s="452" t="s">
        <v>462</v>
      </c>
      <c r="B290" s="453" t="s">
        <v>1104</v>
      </c>
      <c r="C290" s="452" t="s">
        <v>464</v>
      </c>
      <c r="D290" s="452" t="s">
        <v>462</v>
      </c>
      <c r="E290" s="452" t="s">
        <v>1105</v>
      </c>
      <c r="F290" s="452" t="s">
        <v>465</v>
      </c>
      <c r="G290" s="454"/>
      <c r="H290" s="452" t="s">
        <v>992</v>
      </c>
      <c r="I290" s="452" t="s">
        <v>992</v>
      </c>
      <c r="J290" s="452" t="s">
        <v>992</v>
      </c>
      <c r="K290" s="452" t="s">
        <v>466</v>
      </c>
      <c r="L290" s="452" t="s">
        <v>701</v>
      </c>
      <c r="M290" s="452" t="s">
        <v>485</v>
      </c>
      <c r="N290" s="452" t="s">
        <v>799</v>
      </c>
      <c r="O290" s="452" t="s">
        <v>2905</v>
      </c>
    </row>
    <row r="291" spans="1:15" x14ac:dyDescent="0.3">
      <c r="A291" s="452" t="s">
        <v>462</v>
      </c>
      <c r="B291" s="453" t="s">
        <v>1106</v>
      </c>
      <c r="C291" s="452" t="s">
        <v>464</v>
      </c>
      <c r="D291" s="452" t="s">
        <v>462</v>
      </c>
      <c r="E291" s="452" t="s">
        <v>1107</v>
      </c>
      <c r="F291" s="452" t="s">
        <v>465</v>
      </c>
      <c r="G291" s="454"/>
      <c r="H291" s="452" t="s">
        <v>1108</v>
      </c>
      <c r="I291" s="452" t="s">
        <v>1108</v>
      </c>
      <c r="J291" s="452" t="s">
        <v>1108</v>
      </c>
      <c r="K291" s="452" t="s">
        <v>466</v>
      </c>
      <c r="L291" s="452" t="s">
        <v>701</v>
      </c>
      <c r="M291" s="452" t="s">
        <v>485</v>
      </c>
      <c r="N291" s="452" t="s">
        <v>813</v>
      </c>
      <c r="O291" s="452" t="s">
        <v>2244</v>
      </c>
    </row>
    <row r="292" spans="1:15" x14ac:dyDescent="0.3">
      <c r="A292" s="452" t="s">
        <v>462</v>
      </c>
      <c r="B292" s="453" t="s">
        <v>1109</v>
      </c>
      <c r="C292" s="452" t="s">
        <v>464</v>
      </c>
      <c r="D292" s="452" t="s">
        <v>462</v>
      </c>
      <c r="E292" s="452" t="s">
        <v>1110</v>
      </c>
      <c r="F292" s="452" t="s">
        <v>465</v>
      </c>
      <c r="G292" s="454"/>
      <c r="H292" s="452" t="s">
        <v>1111</v>
      </c>
      <c r="I292" s="452" t="s">
        <v>1111</v>
      </c>
      <c r="J292" s="452" t="s">
        <v>1111</v>
      </c>
      <c r="K292" s="452" t="s">
        <v>466</v>
      </c>
      <c r="L292" s="452" t="s">
        <v>701</v>
      </c>
      <c r="M292" s="452" t="s">
        <v>485</v>
      </c>
      <c r="N292" s="452" t="s">
        <v>806</v>
      </c>
      <c r="O292" s="452" t="s">
        <v>3065</v>
      </c>
    </row>
    <row r="293" spans="1:15" x14ac:dyDescent="0.3">
      <c r="A293" s="452" t="s">
        <v>462</v>
      </c>
      <c r="B293" s="453" t="s">
        <v>1112</v>
      </c>
      <c r="C293" s="452" t="s">
        <v>464</v>
      </c>
      <c r="D293" s="452" t="s">
        <v>462</v>
      </c>
      <c r="E293" s="452">
        <v>2315</v>
      </c>
      <c r="F293" s="452" t="s">
        <v>479</v>
      </c>
      <c r="G293" s="454"/>
      <c r="H293" s="452" t="s">
        <v>475</v>
      </c>
      <c r="I293" s="452" t="s">
        <v>475</v>
      </c>
      <c r="J293" s="452" t="s">
        <v>475</v>
      </c>
      <c r="K293" s="452" t="s">
        <v>466</v>
      </c>
      <c r="L293" s="452" t="s">
        <v>701</v>
      </c>
      <c r="M293" s="452" t="s">
        <v>476</v>
      </c>
      <c r="N293" s="452" t="s">
        <v>468</v>
      </c>
      <c r="O293" s="452" t="s">
        <v>475</v>
      </c>
    </row>
    <row r="294" spans="1:15" x14ac:dyDescent="0.3">
      <c r="A294" s="452" t="s">
        <v>462</v>
      </c>
      <c r="B294" s="453" t="s">
        <v>1113</v>
      </c>
      <c r="C294" s="452" t="s">
        <v>464</v>
      </c>
      <c r="D294" s="452" t="s">
        <v>462</v>
      </c>
      <c r="E294" s="452" t="s">
        <v>1114</v>
      </c>
      <c r="F294" s="452" t="s">
        <v>465</v>
      </c>
      <c r="G294" s="454"/>
      <c r="H294" s="452" t="s">
        <v>868</v>
      </c>
      <c r="I294" s="452" t="s">
        <v>868</v>
      </c>
      <c r="J294" s="452" t="s">
        <v>868</v>
      </c>
      <c r="K294" s="452" t="s">
        <v>466</v>
      </c>
      <c r="L294" s="452" t="s">
        <v>701</v>
      </c>
      <c r="M294" s="452" t="s">
        <v>485</v>
      </c>
      <c r="N294" s="452" t="s">
        <v>813</v>
      </c>
      <c r="O294" s="452" t="s">
        <v>2892</v>
      </c>
    </row>
    <row r="295" spans="1:15" x14ac:dyDescent="0.3">
      <c r="A295" s="452" t="s">
        <v>462</v>
      </c>
      <c r="B295" s="453" t="s">
        <v>1115</v>
      </c>
      <c r="C295" s="452" t="s">
        <v>464</v>
      </c>
      <c r="D295" s="452" t="s">
        <v>462</v>
      </c>
      <c r="E295" s="452">
        <v>2307</v>
      </c>
      <c r="F295" s="452" t="s">
        <v>465</v>
      </c>
      <c r="G295" s="454"/>
      <c r="H295" s="452" t="s">
        <v>475</v>
      </c>
      <c r="I295" s="452" t="s">
        <v>475</v>
      </c>
      <c r="J295" s="452" t="s">
        <v>475</v>
      </c>
      <c r="K295" s="452" t="s">
        <v>466</v>
      </c>
      <c r="L295" s="452" t="s">
        <v>701</v>
      </c>
      <c r="M295" s="452" t="s">
        <v>476</v>
      </c>
      <c r="N295" s="452" t="s">
        <v>468</v>
      </c>
      <c r="O295" s="452" t="s">
        <v>475</v>
      </c>
    </row>
    <row r="296" spans="1:15" x14ac:dyDescent="0.3">
      <c r="A296" s="452" t="s">
        <v>462</v>
      </c>
      <c r="B296" s="453" t="s">
        <v>1116</v>
      </c>
      <c r="C296" s="452" t="s">
        <v>464</v>
      </c>
      <c r="D296" s="452" t="s">
        <v>462</v>
      </c>
      <c r="E296" s="452" t="s">
        <v>1117</v>
      </c>
      <c r="F296" s="452" t="s">
        <v>479</v>
      </c>
      <c r="G296" s="454"/>
      <c r="H296" s="452" t="s">
        <v>880</v>
      </c>
      <c r="I296" s="452" t="s">
        <v>880</v>
      </c>
      <c r="J296" s="452" t="s">
        <v>880</v>
      </c>
      <c r="K296" s="452" t="s">
        <v>466</v>
      </c>
      <c r="L296" s="452" t="s">
        <v>701</v>
      </c>
      <c r="M296" s="452" t="s">
        <v>473</v>
      </c>
      <c r="N296" s="452" t="s">
        <v>799</v>
      </c>
      <c r="O296" s="452" t="s">
        <v>2925</v>
      </c>
    </row>
    <row r="297" spans="1:15" x14ac:dyDescent="0.3">
      <c r="A297" s="452" t="s">
        <v>462</v>
      </c>
      <c r="B297" s="453" t="s">
        <v>1118</v>
      </c>
      <c r="C297" s="452" t="s">
        <v>464</v>
      </c>
      <c r="D297" s="452" t="s">
        <v>462</v>
      </c>
      <c r="E297" s="452" t="s">
        <v>1119</v>
      </c>
      <c r="F297" s="452" t="s">
        <v>465</v>
      </c>
      <c r="G297" s="454"/>
      <c r="H297" s="452" t="s">
        <v>1120</v>
      </c>
      <c r="I297" s="452" t="s">
        <v>1120</v>
      </c>
      <c r="J297" s="452" t="s">
        <v>1120</v>
      </c>
      <c r="K297" s="452" t="s">
        <v>466</v>
      </c>
      <c r="L297" s="452" t="s">
        <v>701</v>
      </c>
      <c r="M297" s="452" t="s">
        <v>485</v>
      </c>
      <c r="N297" s="452" t="s">
        <v>813</v>
      </c>
      <c r="O297" s="452" t="s">
        <v>2917</v>
      </c>
    </row>
    <row r="298" spans="1:15" x14ac:dyDescent="0.3">
      <c r="A298" s="452" t="s">
        <v>462</v>
      </c>
      <c r="B298" s="453" t="s">
        <v>1121</v>
      </c>
      <c r="C298" s="452" t="s">
        <v>464</v>
      </c>
      <c r="D298" s="452" t="s">
        <v>462</v>
      </c>
      <c r="E298" s="452" t="s">
        <v>1122</v>
      </c>
      <c r="F298" s="452" t="s">
        <v>479</v>
      </c>
      <c r="G298" s="454"/>
      <c r="H298" s="452" t="s">
        <v>1123</v>
      </c>
      <c r="I298" s="452" t="s">
        <v>1123</v>
      </c>
      <c r="J298" s="452" t="s">
        <v>1123</v>
      </c>
      <c r="K298" s="452" t="s">
        <v>466</v>
      </c>
      <c r="L298" s="452" t="s">
        <v>701</v>
      </c>
      <c r="M298" s="452" t="s">
        <v>485</v>
      </c>
      <c r="N298" s="452" t="s">
        <v>806</v>
      </c>
      <c r="O298" s="452" t="s">
        <v>1123</v>
      </c>
    </row>
    <row r="299" spans="1:15" x14ac:dyDescent="0.3">
      <c r="A299" s="452" t="s">
        <v>462</v>
      </c>
      <c r="B299" s="453" t="s">
        <v>1124</v>
      </c>
      <c r="C299" s="452" t="s">
        <v>464</v>
      </c>
      <c r="D299" s="452" t="s">
        <v>462</v>
      </c>
      <c r="E299" s="452" t="s">
        <v>1125</v>
      </c>
      <c r="F299" s="452" t="s">
        <v>465</v>
      </c>
      <c r="G299" s="454"/>
      <c r="H299" s="452" t="s">
        <v>558</v>
      </c>
      <c r="I299" s="452" t="s">
        <v>558</v>
      </c>
      <c r="J299" s="452" t="s">
        <v>558</v>
      </c>
      <c r="K299" s="452" t="s">
        <v>466</v>
      </c>
      <c r="L299" s="452" t="s">
        <v>701</v>
      </c>
      <c r="M299" s="452" t="s">
        <v>485</v>
      </c>
      <c r="N299" s="452" t="s">
        <v>468</v>
      </c>
      <c r="O299" s="452" t="s">
        <v>484</v>
      </c>
    </row>
    <row r="300" spans="1:15" x14ac:dyDescent="0.3">
      <c r="A300" s="452" t="s">
        <v>462</v>
      </c>
      <c r="B300" s="453" t="s">
        <v>1126</v>
      </c>
      <c r="C300" s="452" t="s">
        <v>464</v>
      </c>
      <c r="D300" s="452" t="s">
        <v>462</v>
      </c>
      <c r="E300" s="452" t="s">
        <v>1127</v>
      </c>
      <c r="F300" s="452" t="s">
        <v>465</v>
      </c>
      <c r="G300" s="454"/>
      <c r="H300" s="452" t="s">
        <v>1128</v>
      </c>
      <c r="I300" s="452" t="s">
        <v>1128</v>
      </c>
      <c r="J300" s="452" t="s">
        <v>1128</v>
      </c>
      <c r="K300" s="452" t="s">
        <v>466</v>
      </c>
      <c r="L300" s="452" t="s">
        <v>701</v>
      </c>
      <c r="M300" s="452" t="s">
        <v>473</v>
      </c>
      <c r="N300" s="452" t="s">
        <v>468</v>
      </c>
      <c r="O300" s="452" t="s">
        <v>1527</v>
      </c>
    </row>
    <row r="301" spans="1:15" x14ac:dyDescent="0.3">
      <c r="A301" s="452" t="s">
        <v>462</v>
      </c>
      <c r="B301" s="453" t="s">
        <v>1129</v>
      </c>
      <c r="C301" s="452" t="s">
        <v>464</v>
      </c>
      <c r="D301" s="452" t="s">
        <v>462</v>
      </c>
      <c r="E301" s="452" t="s">
        <v>1130</v>
      </c>
      <c r="F301" s="452" t="s">
        <v>479</v>
      </c>
      <c r="G301" s="454"/>
      <c r="H301" s="452" t="s">
        <v>1060</v>
      </c>
      <c r="I301" s="452" t="s">
        <v>1060</v>
      </c>
      <c r="J301" s="452" t="s">
        <v>1060</v>
      </c>
      <c r="K301" s="452" t="s">
        <v>466</v>
      </c>
      <c r="L301" s="452" t="s">
        <v>701</v>
      </c>
      <c r="M301" s="452" t="s">
        <v>476</v>
      </c>
      <c r="N301" s="452" t="s">
        <v>839</v>
      </c>
      <c r="O301" s="452" t="s">
        <v>1060</v>
      </c>
    </row>
    <row r="302" spans="1:15" x14ac:dyDescent="0.3">
      <c r="A302" s="452" t="s">
        <v>462</v>
      </c>
      <c r="B302" s="453" t="s">
        <v>1131</v>
      </c>
      <c r="C302" s="452" t="s">
        <v>464</v>
      </c>
      <c r="D302" s="452" t="s">
        <v>462</v>
      </c>
      <c r="E302" s="452" t="s">
        <v>1132</v>
      </c>
      <c r="F302" s="452" t="s">
        <v>465</v>
      </c>
      <c r="G302" s="454"/>
      <c r="H302" s="452" t="s">
        <v>1133</v>
      </c>
      <c r="I302" s="452" t="s">
        <v>1133</v>
      </c>
      <c r="J302" s="452" t="s">
        <v>1133</v>
      </c>
      <c r="K302" s="452" t="s">
        <v>466</v>
      </c>
      <c r="L302" s="452" t="s">
        <v>701</v>
      </c>
      <c r="M302" s="452" t="s">
        <v>485</v>
      </c>
      <c r="N302" s="452" t="s">
        <v>813</v>
      </c>
      <c r="O302" s="452" t="s">
        <v>3056</v>
      </c>
    </row>
    <row r="303" spans="1:15" x14ac:dyDescent="0.3">
      <c r="A303" s="452" t="s">
        <v>462</v>
      </c>
      <c r="B303" s="453" t="s">
        <v>1134</v>
      </c>
      <c r="C303" s="452" t="s">
        <v>464</v>
      </c>
      <c r="D303" s="452" t="s">
        <v>462</v>
      </c>
      <c r="E303" s="452">
        <v>2308</v>
      </c>
      <c r="F303" s="452" t="s">
        <v>569</v>
      </c>
      <c r="G303" s="454">
        <v>43.4</v>
      </c>
      <c r="H303" s="452" t="s">
        <v>475</v>
      </c>
      <c r="I303" s="452" t="s">
        <v>475</v>
      </c>
      <c r="J303" s="452" t="s">
        <v>475</v>
      </c>
      <c r="K303" s="452" t="s">
        <v>466</v>
      </c>
      <c r="L303" s="452" t="s">
        <v>701</v>
      </c>
      <c r="M303" s="452" t="s">
        <v>476</v>
      </c>
      <c r="N303" s="452" t="s">
        <v>468</v>
      </c>
      <c r="O303" s="452" t="s">
        <v>475</v>
      </c>
    </row>
    <row r="304" spans="1:15" x14ac:dyDescent="0.3">
      <c r="A304" s="452" t="s">
        <v>462</v>
      </c>
      <c r="B304" s="453" t="s">
        <v>1135</v>
      </c>
      <c r="C304" s="452" t="s">
        <v>464</v>
      </c>
      <c r="D304" s="452" t="s">
        <v>462</v>
      </c>
      <c r="E304" s="452" t="s">
        <v>1136</v>
      </c>
      <c r="F304" s="452" t="s">
        <v>479</v>
      </c>
      <c r="G304" s="454"/>
      <c r="H304" s="452" t="s">
        <v>1047</v>
      </c>
      <c r="I304" s="452" t="s">
        <v>1047</v>
      </c>
      <c r="J304" s="452" t="s">
        <v>1047</v>
      </c>
      <c r="K304" s="452" t="s">
        <v>466</v>
      </c>
      <c r="L304" s="452" t="s">
        <v>701</v>
      </c>
      <c r="M304" s="452" t="s">
        <v>485</v>
      </c>
      <c r="N304" s="452" t="s">
        <v>799</v>
      </c>
      <c r="O304" s="452" t="s">
        <v>1047</v>
      </c>
    </row>
    <row r="305" spans="1:15" x14ac:dyDescent="0.3">
      <c r="A305" s="452" t="s">
        <v>462</v>
      </c>
      <c r="B305" s="453" t="s">
        <v>1137</v>
      </c>
      <c r="C305" s="452" t="s">
        <v>464</v>
      </c>
      <c r="D305" s="452" t="s">
        <v>462</v>
      </c>
      <c r="E305" s="452" t="s">
        <v>1138</v>
      </c>
      <c r="F305" s="452" t="s">
        <v>479</v>
      </c>
      <c r="G305" s="454"/>
      <c r="H305" s="452" t="s">
        <v>914</v>
      </c>
      <c r="I305" s="452" t="s">
        <v>914</v>
      </c>
      <c r="J305" s="452" t="s">
        <v>914</v>
      </c>
      <c r="K305" s="452" t="s">
        <v>466</v>
      </c>
      <c r="L305" s="452" t="s">
        <v>701</v>
      </c>
      <c r="M305" s="452" t="s">
        <v>485</v>
      </c>
      <c r="N305" s="452" t="s">
        <v>813</v>
      </c>
      <c r="O305" s="452" t="s">
        <v>1362</v>
      </c>
    </row>
    <row r="306" spans="1:15" x14ac:dyDescent="0.3">
      <c r="A306" s="452" t="s">
        <v>462</v>
      </c>
      <c r="B306" s="453" t="s">
        <v>1139</v>
      </c>
      <c r="C306" s="452" t="s">
        <v>464</v>
      </c>
      <c r="D306" s="452" t="s">
        <v>462</v>
      </c>
      <c r="E306" s="452" t="s">
        <v>1140</v>
      </c>
      <c r="F306" s="452" t="s">
        <v>479</v>
      </c>
      <c r="G306" s="454"/>
      <c r="H306" s="452" t="s">
        <v>1141</v>
      </c>
      <c r="I306" s="452" t="s">
        <v>1141</v>
      </c>
      <c r="J306" s="452" t="s">
        <v>1141</v>
      </c>
      <c r="K306" s="452" t="s">
        <v>466</v>
      </c>
      <c r="L306" s="452" t="s">
        <v>701</v>
      </c>
      <c r="M306" s="452" t="s">
        <v>485</v>
      </c>
      <c r="N306" s="452" t="s">
        <v>468</v>
      </c>
      <c r="O306" s="452" t="s">
        <v>1141</v>
      </c>
    </row>
    <row r="307" spans="1:15" x14ac:dyDescent="0.3">
      <c r="A307" s="452" t="s">
        <v>462</v>
      </c>
      <c r="B307" s="453" t="s">
        <v>1142</v>
      </c>
      <c r="C307" s="452" t="s">
        <v>464</v>
      </c>
      <c r="D307" s="452" t="s">
        <v>462</v>
      </c>
      <c r="E307" s="452" t="s">
        <v>1143</v>
      </c>
      <c r="F307" s="452" t="s">
        <v>465</v>
      </c>
      <c r="G307" s="454"/>
      <c r="H307" s="452" t="s">
        <v>1144</v>
      </c>
      <c r="I307" s="452" t="s">
        <v>1144</v>
      </c>
      <c r="J307" s="452" t="s">
        <v>1144</v>
      </c>
      <c r="K307" s="452" t="s">
        <v>466</v>
      </c>
      <c r="L307" s="452" t="s">
        <v>701</v>
      </c>
      <c r="M307" s="452" t="s">
        <v>485</v>
      </c>
      <c r="N307" s="452" t="s">
        <v>806</v>
      </c>
      <c r="O307" s="452" t="s">
        <v>1691</v>
      </c>
    </row>
    <row r="308" spans="1:15" x14ac:dyDescent="0.3">
      <c r="A308" s="452" t="s">
        <v>462</v>
      </c>
      <c r="B308" s="453" t="s">
        <v>1145</v>
      </c>
      <c r="C308" s="452" t="s">
        <v>464</v>
      </c>
      <c r="D308" s="452" t="s">
        <v>462</v>
      </c>
      <c r="E308" s="452" t="s">
        <v>1146</v>
      </c>
      <c r="F308" s="452" t="s">
        <v>465</v>
      </c>
      <c r="G308" s="454"/>
      <c r="H308" s="452" t="s">
        <v>1012</v>
      </c>
      <c r="I308" s="452" t="s">
        <v>1012</v>
      </c>
      <c r="J308" s="452" t="s">
        <v>1012</v>
      </c>
      <c r="K308" s="452" t="s">
        <v>466</v>
      </c>
      <c r="L308" s="452" t="s">
        <v>701</v>
      </c>
      <c r="M308" s="452" t="s">
        <v>485</v>
      </c>
      <c r="N308" s="452" t="s">
        <v>806</v>
      </c>
      <c r="O308" s="452" t="s">
        <v>1123</v>
      </c>
    </row>
    <row r="309" spans="1:15" x14ac:dyDescent="0.3">
      <c r="A309" s="452" t="s">
        <v>462</v>
      </c>
      <c r="B309" s="453" t="s">
        <v>1147</v>
      </c>
      <c r="C309" s="452" t="s">
        <v>464</v>
      </c>
      <c r="D309" s="452" t="s">
        <v>462</v>
      </c>
      <c r="E309" s="452" t="s">
        <v>1148</v>
      </c>
      <c r="F309" s="452" t="s">
        <v>465</v>
      </c>
      <c r="G309" s="454"/>
      <c r="H309" s="452" t="s">
        <v>1009</v>
      </c>
      <c r="I309" s="452" t="s">
        <v>1009</v>
      </c>
      <c r="J309" s="452" t="s">
        <v>1149</v>
      </c>
      <c r="K309" s="452" t="s">
        <v>466</v>
      </c>
      <c r="L309" s="452" t="s">
        <v>701</v>
      </c>
      <c r="M309" s="452" t="s">
        <v>485</v>
      </c>
      <c r="N309" s="452" t="s">
        <v>813</v>
      </c>
      <c r="O309" s="452" t="s">
        <v>1311</v>
      </c>
    </row>
    <row r="310" spans="1:15" x14ac:dyDescent="0.3">
      <c r="A310" s="452" t="s">
        <v>462</v>
      </c>
      <c r="B310" s="453" t="s">
        <v>1150</v>
      </c>
      <c r="C310" s="452" t="s">
        <v>464</v>
      </c>
      <c r="D310" s="452" t="s">
        <v>462</v>
      </c>
      <c r="E310" s="452">
        <v>2309</v>
      </c>
      <c r="F310" s="452" t="s">
        <v>569</v>
      </c>
      <c r="G310" s="454">
        <v>43.3</v>
      </c>
      <c r="H310" s="452" t="s">
        <v>475</v>
      </c>
      <c r="I310" s="452" t="s">
        <v>475</v>
      </c>
      <c r="J310" s="452" t="s">
        <v>475</v>
      </c>
      <c r="K310" s="452" t="s">
        <v>466</v>
      </c>
      <c r="L310" s="452" t="s">
        <v>701</v>
      </c>
      <c r="M310" s="452" t="s">
        <v>476</v>
      </c>
      <c r="N310" s="452" t="s">
        <v>468</v>
      </c>
      <c r="O310" s="452" t="s">
        <v>475</v>
      </c>
    </row>
    <row r="311" spans="1:15" x14ac:dyDescent="0.3">
      <c r="A311" s="452" t="s">
        <v>462</v>
      </c>
      <c r="B311" s="453" t="s">
        <v>1151</v>
      </c>
      <c r="C311" s="452" t="s">
        <v>464</v>
      </c>
      <c r="D311" s="452" t="s">
        <v>462</v>
      </c>
      <c r="E311" s="452" t="s">
        <v>1152</v>
      </c>
      <c r="F311" s="452" t="s">
        <v>569</v>
      </c>
      <c r="G311" s="454">
        <v>43.2</v>
      </c>
      <c r="H311" s="452" t="s">
        <v>985</v>
      </c>
      <c r="I311" s="452" t="s">
        <v>985</v>
      </c>
      <c r="J311" s="452" t="s">
        <v>985</v>
      </c>
      <c r="K311" s="452" t="s">
        <v>466</v>
      </c>
      <c r="L311" s="452" t="s">
        <v>701</v>
      </c>
      <c r="M311" s="452" t="s">
        <v>485</v>
      </c>
      <c r="N311" s="452" t="s">
        <v>799</v>
      </c>
      <c r="O311" s="452" t="s">
        <v>1047</v>
      </c>
    </row>
    <row r="312" spans="1:15" x14ac:dyDescent="0.3">
      <c r="A312" s="452" t="s">
        <v>462</v>
      </c>
      <c r="B312" s="453" t="s">
        <v>1153</v>
      </c>
      <c r="C312" s="452" t="s">
        <v>464</v>
      </c>
      <c r="D312" s="452" t="s">
        <v>462</v>
      </c>
      <c r="E312" s="452" t="s">
        <v>1154</v>
      </c>
      <c r="F312" s="452" t="s">
        <v>465</v>
      </c>
      <c r="G312" s="454"/>
      <c r="H312" s="452" t="s">
        <v>805</v>
      </c>
      <c r="I312" s="452" t="s">
        <v>805</v>
      </c>
      <c r="J312" s="452" t="s">
        <v>805</v>
      </c>
      <c r="K312" s="452" t="s">
        <v>466</v>
      </c>
      <c r="L312" s="452" t="s">
        <v>701</v>
      </c>
      <c r="M312" s="452" t="s">
        <v>485</v>
      </c>
      <c r="N312" s="452" t="s">
        <v>806</v>
      </c>
      <c r="O312" s="452" t="s">
        <v>3066</v>
      </c>
    </row>
    <row r="313" spans="1:15" x14ac:dyDescent="0.3">
      <c r="A313" s="452" t="s">
        <v>462</v>
      </c>
      <c r="B313" s="453" t="s">
        <v>1155</v>
      </c>
      <c r="C313" s="452" t="s">
        <v>464</v>
      </c>
      <c r="D313" s="452" t="s">
        <v>462</v>
      </c>
      <c r="E313" s="452" t="s">
        <v>1156</v>
      </c>
      <c r="F313" s="452" t="s">
        <v>465</v>
      </c>
      <c r="G313" s="454"/>
      <c r="H313" s="452" t="s">
        <v>536</v>
      </c>
      <c r="I313" s="452" t="s">
        <v>536</v>
      </c>
      <c r="J313" s="452" t="s">
        <v>536</v>
      </c>
      <c r="K313" s="452" t="s">
        <v>466</v>
      </c>
      <c r="L313" s="452" t="s">
        <v>701</v>
      </c>
      <c r="M313" s="452" t="s">
        <v>473</v>
      </c>
      <c r="N313" s="452" t="s">
        <v>468</v>
      </c>
      <c r="O313" s="452" t="s">
        <v>1128</v>
      </c>
    </row>
    <row r="314" spans="1:15" x14ac:dyDescent="0.3">
      <c r="A314" s="452" t="s">
        <v>462</v>
      </c>
      <c r="B314" s="453" t="s">
        <v>1157</v>
      </c>
      <c r="C314" s="452" t="s">
        <v>464</v>
      </c>
      <c r="D314" s="452" t="s">
        <v>462</v>
      </c>
      <c r="E314" s="452" t="s">
        <v>1158</v>
      </c>
      <c r="F314" s="452" t="s">
        <v>479</v>
      </c>
      <c r="G314" s="454"/>
      <c r="H314" s="452" t="s">
        <v>1141</v>
      </c>
      <c r="I314" s="452" t="s">
        <v>1141</v>
      </c>
      <c r="J314" s="452" t="s">
        <v>1141</v>
      </c>
      <c r="K314" s="452" t="s">
        <v>466</v>
      </c>
      <c r="L314" s="452" t="s">
        <v>701</v>
      </c>
      <c r="M314" s="452" t="s">
        <v>485</v>
      </c>
      <c r="N314" s="452" t="s">
        <v>468</v>
      </c>
      <c r="O314" s="452" t="s">
        <v>1141</v>
      </c>
    </row>
    <row r="315" spans="1:15" x14ac:dyDescent="0.3">
      <c r="A315" s="452" t="s">
        <v>462</v>
      </c>
      <c r="B315" s="453" t="s">
        <v>1159</v>
      </c>
      <c r="C315" s="452" t="s">
        <v>464</v>
      </c>
      <c r="D315" s="452" t="s">
        <v>462</v>
      </c>
      <c r="E315" s="452" t="s">
        <v>1160</v>
      </c>
      <c r="F315" s="452" t="s">
        <v>479</v>
      </c>
      <c r="G315" s="454"/>
      <c r="H315" s="452" t="s">
        <v>1161</v>
      </c>
      <c r="I315" s="452" t="s">
        <v>1161</v>
      </c>
      <c r="J315" s="452" t="s">
        <v>1162</v>
      </c>
      <c r="K315" s="452" t="s">
        <v>466</v>
      </c>
      <c r="L315" s="452" t="s">
        <v>701</v>
      </c>
      <c r="M315" s="452" t="s">
        <v>485</v>
      </c>
      <c r="N315" s="452" t="s">
        <v>813</v>
      </c>
      <c r="O315" s="452" t="s">
        <v>3067</v>
      </c>
    </row>
    <row r="316" spans="1:15" x14ac:dyDescent="0.3">
      <c r="A316" s="452" t="s">
        <v>462</v>
      </c>
      <c r="B316" s="453" t="s">
        <v>1163</v>
      </c>
      <c r="C316" s="452" t="s">
        <v>464</v>
      </c>
      <c r="D316" s="452" t="s">
        <v>462</v>
      </c>
      <c r="E316" s="452" t="s">
        <v>1164</v>
      </c>
      <c r="F316" s="452" t="s">
        <v>465</v>
      </c>
      <c r="G316" s="454"/>
      <c r="H316" s="452" t="s">
        <v>942</v>
      </c>
      <c r="I316" s="452" t="s">
        <v>942</v>
      </c>
      <c r="J316" s="452" t="s">
        <v>1165</v>
      </c>
      <c r="K316" s="452" t="s">
        <v>466</v>
      </c>
      <c r="L316" s="452" t="s">
        <v>701</v>
      </c>
      <c r="M316" s="452" t="s">
        <v>485</v>
      </c>
      <c r="N316" s="452" t="s">
        <v>813</v>
      </c>
      <c r="O316" s="452" t="s">
        <v>2928</v>
      </c>
    </row>
    <row r="317" spans="1:15" x14ac:dyDescent="0.3">
      <c r="A317" s="452" t="s">
        <v>462</v>
      </c>
      <c r="B317" s="453" t="s">
        <v>1166</v>
      </c>
      <c r="C317" s="452" t="s">
        <v>464</v>
      </c>
      <c r="D317" s="452" t="s">
        <v>462</v>
      </c>
      <c r="E317" s="452" t="s">
        <v>1167</v>
      </c>
      <c r="F317" s="452" t="s">
        <v>479</v>
      </c>
      <c r="G317" s="454"/>
      <c r="H317" s="452" t="s">
        <v>1168</v>
      </c>
      <c r="I317" s="452" t="s">
        <v>1168</v>
      </c>
      <c r="J317" s="452" t="s">
        <v>1168</v>
      </c>
      <c r="K317" s="452" t="s">
        <v>466</v>
      </c>
      <c r="L317" s="452" t="s">
        <v>701</v>
      </c>
      <c r="M317" s="452" t="s">
        <v>485</v>
      </c>
      <c r="N317" s="452" t="s">
        <v>468</v>
      </c>
      <c r="O317" s="452" t="s">
        <v>3068</v>
      </c>
    </row>
    <row r="318" spans="1:15" x14ac:dyDescent="0.3">
      <c r="A318" s="452" t="s">
        <v>462</v>
      </c>
      <c r="B318" s="453" t="s">
        <v>1169</v>
      </c>
      <c r="C318" s="452" t="s">
        <v>464</v>
      </c>
      <c r="D318" s="452" t="s">
        <v>462</v>
      </c>
      <c r="E318" s="452" t="s">
        <v>1170</v>
      </c>
      <c r="F318" s="452" t="s">
        <v>479</v>
      </c>
      <c r="G318" s="454"/>
      <c r="H318" s="452" t="s">
        <v>484</v>
      </c>
      <c r="I318" s="452" t="s">
        <v>484</v>
      </c>
      <c r="J318" s="452" t="s">
        <v>484</v>
      </c>
      <c r="K318" s="452" t="s">
        <v>466</v>
      </c>
      <c r="L318" s="452" t="s">
        <v>701</v>
      </c>
      <c r="M318" s="452" t="s">
        <v>485</v>
      </c>
      <c r="N318" s="452" t="s">
        <v>468</v>
      </c>
      <c r="O318" s="452" t="s">
        <v>3069</v>
      </c>
    </row>
    <row r="319" spans="1:15" x14ac:dyDescent="0.3">
      <c r="A319" s="452" t="s">
        <v>462</v>
      </c>
      <c r="B319" s="453" t="s">
        <v>1171</v>
      </c>
      <c r="C319" s="452" t="s">
        <v>464</v>
      </c>
      <c r="D319" s="452" t="s">
        <v>462</v>
      </c>
      <c r="E319" s="452" t="s">
        <v>1172</v>
      </c>
      <c r="F319" s="452" t="s">
        <v>569</v>
      </c>
      <c r="G319" s="454">
        <v>43.1</v>
      </c>
      <c r="H319" s="452" t="s">
        <v>1173</v>
      </c>
      <c r="I319" s="452" t="s">
        <v>1173</v>
      </c>
      <c r="J319" s="452" t="s">
        <v>1174</v>
      </c>
      <c r="K319" s="452" t="s">
        <v>466</v>
      </c>
      <c r="L319" s="452" t="s">
        <v>701</v>
      </c>
      <c r="M319" s="452" t="s">
        <v>485</v>
      </c>
      <c r="N319" s="452" t="s">
        <v>813</v>
      </c>
      <c r="O319" s="452" t="s">
        <v>3060</v>
      </c>
    </row>
    <row r="320" spans="1:15" x14ac:dyDescent="0.3">
      <c r="A320" s="452" t="s">
        <v>462</v>
      </c>
      <c r="B320" s="453" t="s">
        <v>1175</v>
      </c>
      <c r="C320" s="452" t="s">
        <v>464</v>
      </c>
      <c r="D320" s="452" t="s">
        <v>462</v>
      </c>
      <c r="E320" s="452" t="s">
        <v>1176</v>
      </c>
      <c r="F320" s="452" t="s">
        <v>465</v>
      </c>
      <c r="G320" s="454"/>
      <c r="H320" s="452" t="s">
        <v>628</v>
      </c>
      <c r="I320" s="452" t="s">
        <v>628</v>
      </c>
      <c r="J320" s="452" t="s">
        <v>628</v>
      </c>
      <c r="K320" s="452" t="s">
        <v>466</v>
      </c>
      <c r="L320" s="452" t="s">
        <v>701</v>
      </c>
      <c r="M320" s="452" t="s">
        <v>485</v>
      </c>
      <c r="N320" s="452" t="s">
        <v>813</v>
      </c>
      <c r="O320" s="452" t="s">
        <v>1298</v>
      </c>
    </row>
    <row r="321" spans="1:15" x14ac:dyDescent="0.3">
      <c r="A321" s="452" t="s">
        <v>462</v>
      </c>
      <c r="B321" s="453" t="s">
        <v>1177</v>
      </c>
      <c r="C321" s="452" t="s">
        <v>464</v>
      </c>
      <c r="D321" s="452" t="s">
        <v>462</v>
      </c>
      <c r="E321" s="452">
        <v>2310</v>
      </c>
      <c r="F321" s="452" t="s">
        <v>479</v>
      </c>
      <c r="G321" s="454"/>
      <c r="H321" s="452" t="s">
        <v>475</v>
      </c>
      <c r="I321" s="452" t="s">
        <v>475</v>
      </c>
      <c r="J321" s="452" t="s">
        <v>475</v>
      </c>
      <c r="K321" s="452" t="s">
        <v>466</v>
      </c>
      <c r="L321" s="452" t="s">
        <v>701</v>
      </c>
      <c r="M321" s="452" t="s">
        <v>476</v>
      </c>
      <c r="N321" s="452" t="s">
        <v>468</v>
      </c>
      <c r="O321" s="452" t="s">
        <v>475</v>
      </c>
    </row>
    <row r="322" spans="1:15" x14ac:dyDescent="0.3">
      <c r="A322" s="452" t="s">
        <v>462</v>
      </c>
      <c r="B322" s="453" t="s">
        <v>1178</v>
      </c>
      <c r="C322" s="452" t="s">
        <v>464</v>
      </c>
      <c r="D322" s="452" t="s">
        <v>462</v>
      </c>
      <c r="E322" s="452" t="s">
        <v>1179</v>
      </c>
      <c r="F322" s="452" t="s">
        <v>465</v>
      </c>
      <c r="G322" s="454"/>
      <c r="H322" s="452" t="s">
        <v>892</v>
      </c>
      <c r="I322" s="452" t="s">
        <v>892</v>
      </c>
      <c r="J322" s="452" t="s">
        <v>1180</v>
      </c>
      <c r="K322" s="452" t="s">
        <v>466</v>
      </c>
      <c r="L322" s="452" t="s">
        <v>701</v>
      </c>
      <c r="M322" s="452" t="s">
        <v>485</v>
      </c>
      <c r="N322" s="452" t="s">
        <v>806</v>
      </c>
      <c r="O322" s="452" t="s">
        <v>2908</v>
      </c>
    </row>
    <row r="323" spans="1:15" x14ac:dyDescent="0.3">
      <c r="A323" s="452" t="s">
        <v>462</v>
      </c>
      <c r="B323" s="453" t="s">
        <v>1181</v>
      </c>
      <c r="C323" s="452" t="s">
        <v>464</v>
      </c>
      <c r="D323" s="452" t="s">
        <v>462</v>
      </c>
      <c r="E323" s="452" t="s">
        <v>1182</v>
      </c>
      <c r="F323" s="452" t="s">
        <v>465</v>
      </c>
      <c r="G323" s="454"/>
      <c r="H323" s="452" t="s">
        <v>1183</v>
      </c>
      <c r="I323" s="452" t="s">
        <v>1183</v>
      </c>
      <c r="J323" s="452" t="s">
        <v>1184</v>
      </c>
      <c r="K323" s="452" t="s">
        <v>466</v>
      </c>
      <c r="L323" s="452" t="s">
        <v>701</v>
      </c>
      <c r="M323" s="452" t="s">
        <v>473</v>
      </c>
      <c r="N323" s="452" t="s">
        <v>468</v>
      </c>
      <c r="O323" s="452" t="s">
        <v>3070</v>
      </c>
    </row>
    <row r="324" spans="1:15" x14ac:dyDescent="0.3">
      <c r="A324" s="452" t="s">
        <v>462</v>
      </c>
      <c r="B324" s="453" t="s">
        <v>1185</v>
      </c>
      <c r="C324" s="452" t="s">
        <v>464</v>
      </c>
      <c r="D324" s="452" t="s">
        <v>462</v>
      </c>
      <c r="E324" s="452">
        <v>2311</v>
      </c>
      <c r="F324" s="452" t="s">
        <v>465</v>
      </c>
      <c r="G324" s="454"/>
      <c r="H324" s="452" t="s">
        <v>475</v>
      </c>
      <c r="I324" s="452" t="s">
        <v>475</v>
      </c>
      <c r="J324" s="452" t="s">
        <v>475</v>
      </c>
      <c r="K324" s="452" t="s">
        <v>466</v>
      </c>
      <c r="L324" s="452" t="s">
        <v>701</v>
      </c>
      <c r="M324" s="452" t="s">
        <v>476</v>
      </c>
      <c r="N324" s="452" t="s">
        <v>468</v>
      </c>
      <c r="O324" s="452" t="s">
        <v>475</v>
      </c>
    </row>
    <row r="325" spans="1:15" x14ac:dyDescent="0.3">
      <c r="A325" s="452" t="s">
        <v>462</v>
      </c>
      <c r="B325" s="453" t="s">
        <v>1186</v>
      </c>
      <c r="C325" s="452" t="s">
        <v>464</v>
      </c>
      <c r="D325" s="452" t="s">
        <v>462</v>
      </c>
      <c r="E325" s="452" t="s">
        <v>1187</v>
      </c>
      <c r="F325" s="452" t="s">
        <v>465</v>
      </c>
      <c r="G325" s="454"/>
      <c r="H325" s="452" t="s">
        <v>1188</v>
      </c>
      <c r="I325" s="452" t="s">
        <v>1188</v>
      </c>
      <c r="J325" s="452" t="s">
        <v>1188</v>
      </c>
      <c r="K325" s="452" t="s">
        <v>466</v>
      </c>
      <c r="L325" s="452" t="s">
        <v>701</v>
      </c>
      <c r="M325" s="452" t="s">
        <v>485</v>
      </c>
      <c r="N325" s="452" t="s">
        <v>813</v>
      </c>
      <c r="O325" s="452" t="s">
        <v>2634</v>
      </c>
    </row>
    <row r="326" spans="1:15" x14ac:dyDescent="0.3">
      <c r="A326" s="452" t="s">
        <v>462</v>
      </c>
      <c r="B326" s="453" t="s">
        <v>1189</v>
      </c>
      <c r="C326" s="452" t="s">
        <v>464</v>
      </c>
      <c r="D326" s="452" t="s">
        <v>462</v>
      </c>
      <c r="E326" s="452" t="s">
        <v>1190</v>
      </c>
      <c r="F326" s="452" t="s">
        <v>465</v>
      </c>
      <c r="G326" s="454"/>
      <c r="H326" s="452" t="s">
        <v>914</v>
      </c>
      <c r="I326" s="452" t="s">
        <v>914</v>
      </c>
      <c r="J326" s="452" t="s">
        <v>914</v>
      </c>
      <c r="K326" s="452" t="s">
        <v>466</v>
      </c>
      <c r="L326" s="452" t="s">
        <v>701</v>
      </c>
      <c r="M326" s="452" t="s">
        <v>485</v>
      </c>
      <c r="N326" s="452" t="s">
        <v>813</v>
      </c>
      <c r="O326" s="452" t="s">
        <v>1362</v>
      </c>
    </row>
    <row r="327" spans="1:15" x14ac:dyDescent="0.3">
      <c r="A327" s="452" t="s">
        <v>462</v>
      </c>
      <c r="B327" s="453" t="s">
        <v>1191</v>
      </c>
      <c r="C327" s="452" t="s">
        <v>464</v>
      </c>
      <c r="D327" s="452" t="s">
        <v>462</v>
      </c>
      <c r="E327" s="452" t="s">
        <v>1192</v>
      </c>
      <c r="F327" s="452" t="s">
        <v>479</v>
      </c>
      <c r="G327" s="454"/>
      <c r="H327" s="452" t="s">
        <v>1193</v>
      </c>
      <c r="I327" s="452" t="s">
        <v>1193</v>
      </c>
      <c r="J327" s="452" t="s">
        <v>1193</v>
      </c>
      <c r="K327" s="452" t="s">
        <v>466</v>
      </c>
      <c r="L327" s="452" t="s">
        <v>701</v>
      </c>
      <c r="M327" s="452" t="s">
        <v>473</v>
      </c>
      <c r="N327" s="452" t="s">
        <v>468</v>
      </c>
      <c r="O327" s="452" t="s">
        <v>3071</v>
      </c>
    </row>
    <row r="328" spans="1:15" x14ac:dyDescent="0.3">
      <c r="A328" s="452" t="s">
        <v>462</v>
      </c>
      <c r="B328" s="453" t="s">
        <v>1194</v>
      </c>
      <c r="C328" s="452" t="s">
        <v>464</v>
      </c>
      <c r="D328" s="452" t="s">
        <v>462</v>
      </c>
      <c r="E328" s="452" t="s">
        <v>1195</v>
      </c>
      <c r="F328" s="452" t="s">
        <v>465</v>
      </c>
      <c r="G328" s="454"/>
      <c r="H328" s="452" t="s">
        <v>1196</v>
      </c>
      <c r="I328" s="452" t="s">
        <v>1196</v>
      </c>
      <c r="J328" s="452" t="s">
        <v>1196</v>
      </c>
      <c r="K328" s="452" t="s">
        <v>466</v>
      </c>
      <c r="L328" s="452" t="s">
        <v>701</v>
      </c>
      <c r="M328" s="452" t="s">
        <v>485</v>
      </c>
      <c r="N328" s="452" t="s">
        <v>813</v>
      </c>
      <c r="O328" s="452" t="s">
        <v>2244</v>
      </c>
    </row>
    <row r="329" spans="1:15" x14ac:dyDescent="0.3">
      <c r="A329" s="452" t="s">
        <v>462</v>
      </c>
      <c r="B329" s="453" t="s">
        <v>1197</v>
      </c>
      <c r="C329" s="452" t="s">
        <v>464</v>
      </c>
      <c r="D329" s="452" t="s">
        <v>462</v>
      </c>
      <c r="E329" s="452" t="s">
        <v>1198</v>
      </c>
      <c r="F329" s="452" t="s">
        <v>465</v>
      </c>
      <c r="G329" s="454"/>
      <c r="H329" s="452" t="s">
        <v>1120</v>
      </c>
      <c r="I329" s="452" t="s">
        <v>1120</v>
      </c>
      <c r="J329" s="452" t="s">
        <v>1120</v>
      </c>
      <c r="K329" s="452" t="s">
        <v>466</v>
      </c>
      <c r="L329" s="452" t="s">
        <v>701</v>
      </c>
      <c r="M329" s="452" t="s">
        <v>485</v>
      </c>
      <c r="N329" s="452" t="s">
        <v>813</v>
      </c>
      <c r="O329" s="452" t="s">
        <v>2928</v>
      </c>
    </row>
    <row r="330" spans="1:15" x14ac:dyDescent="0.3">
      <c r="A330" s="452" t="s">
        <v>462</v>
      </c>
      <c r="B330" s="453" t="s">
        <v>1199</v>
      </c>
      <c r="C330" s="452" t="s">
        <v>464</v>
      </c>
      <c r="D330" s="452" t="s">
        <v>462</v>
      </c>
      <c r="E330" s="452">
        <v>2312</v>
      </c>
      <c r="F330" s="452" t="s">
        <v>569</v>
      </c>
      <c r="G330" s="454">
        <v>43</v>
      </c>
      <c r="H330" s="452" t="s">
        <v>475</v>
      </c>
      <c r="I330" s="452" t="s">
        <v>475</v>
      </c>
      <c r="J330" s="452" t="s">
        <v>475</v>
      </c>
      <c r="K330" s="452" t="s">
        <v>466</v>
      </c>
      <c r="L330" s="452" t="s">
        <v>701</v>
      </c>
      <c r="M330" s="452" t="s">
        <v>476</v>
      </c>
      <c r="N330" s="452" t="s">
        <v>468</v>
      </c>
      <c r="O330" s="452" t="s">
        <v>475</v>
      </c>
    </row>
    <row r="331" spans="1:15" x14ac:dyDescent="0.3">
      <c r="A331" s="452" t="s">
        <v>462</v>
      </c>
      <c r="B331" s="453" t="s">
        <v>1200</v>
      </c>
      <c r="C331" s="452" t="s">
        <v>464</v>
      </c>
      <c r="D331" s="452" t="s">
        <v>462</v>
      </c>
      <c r="E331" s="452" t="s">
        <v>1201</v>
      </c>
      <c r="F331" s="452" t="s">
        <v>465</v>
      </c>
      <c r="G331" s="454"/>
      <c r="H331" s="452" t="s">
        <v>1202</v>
      </c>
      <c r="I331" s="452" t="s">
        <v>1202</v>
      </c>
      <c r="J331" s="452" t="s">
        <v>1202</v>
      </c>
      <c r="K331" s="452" t="s">
        <v>466</v>
      </c>
      <c r="L331" s="452" t="s">
        <v>701</v>
      </c>
      <c r="M331" s="452" t="s">
        <v>485</v>
      </c>
      <c r="N331" s="452" t="s">
        <v>813</v>
      </c>
      <c r="O331" s="452" t="s">
        <v>2634</v>
      </c>
    </row>
    <row r="332" spans="1:15" x14ac:dyDescent="0.3">
      <c r="A332" s="452" t="s">
        <v>462</v>
      </c>
      <c r="B332" s="453" t="s">
        <v>1203</v>
      </c>
      <c r="C332" s="452" t="s">
        <v>464</v>
      </c>
      <c r="D332" s="452" t="s">
        <v>462</v>
      </c>
      <c r="E332" s="452" t="s">
        <v>1204</v>
      </c>
      <c r="F332" s="452" t="s">
        <v>479</v>
      </c>
      <c r="G332" s="454"/>
      <c r="H332" s="452" t="s">
        <v>846</v>
      </c>
      <c r="I332" s="452" t="s">
        <v>846</v>
      </c>
      <c r="J332" s="452" t="s">
        <v>992</v>
      </c>
      <c r="K332" s="452" t="s">
        <v>466</v>
      </c>
      <c r="L332" s="452" t="s">
        <v>701</v>
      </c>
      <c r="M332" s="452" t="s">
        <v>485</v>
      </c>
      <c r="N332" s="452" t="s">
        <v>799</v>
      </c>
      <c r="O332" s="452" t="s">
        <v>3072</v>
      </c>
    </row>
    <row r="333" spans="1:15" x14ac:dyDescent="0.3">
      <c r="A333" s="452" t="s">
        <v>462</v>
      </c>
      <c r="B333" s="453" t="s">
        <v>1205</v>
      </c>
      <c r="C333" s="452" t="s">
        <v>464</v>
      </c>
      <c r="D333" s="452" t="s">
        <v>462</v>
      </c>
      <c r="E333" s="452" t="s">
        <v>1206</v>
      </c>
      <c r="F333" s="452" t="s">
        <v>465</v>
      </c>
      <c r="G333" s="454"/>
      <c r="H333" s="452" t="s">
        <v>966</v>
      </c>
      <c r="I333" s="452" t="s">
        <v>966</v>
      </c>
      <c r="J333" s="452" t="s">
        <v>966</v>
      </c>
      <c r="K333" s="452" t="s">
        <v>466</v>
      </c>
      <c r="L333" s="452" t="s">
        <v>701</v>
      </c>
      <c r="M333" s="452" t="s">
        <v>485</v>
      </c>
      <c r="N333" s="452" t="s">
        <v>813</v>
      </c>
      <c r="O333" s="452" t="s">
        <v>3073</v>
      </c>
    </row>
    <row r="334" spans="1:15" x14ac:dyDescent="0.3">
      <c r="A334" s="452" t="s">
        <v>462</v>
      </c>
      <c r="B334" s="453" t="s">
        <v>1207</v>
      </c>
      <c r="C334" s="452" t="s">
        <v>464</v>
      </c>
      <c r="D334" s="452" t="s">
        <v>462</v>
      </c>
      <c r="E334" s="452" t="s">
        <v>1208</v>
      </c>
      <c r="F334" s="452" t="s">
        <v>479</v>
      </c>
      <c r="G334" s="454"/>
      <c r="H334" s="452" t="s">
        <v>1209</v>
      </c>
      <c r="I334" s="452" t="s">
        <v>1209</v>
      </c>
      <c r="J334" s="452" t="s">
        <v>1209</v>
      </c>
      <c r="K334" s="452" t="s">
        <v>466</v>
      </c>
      <c r="L334" s="452" t="s">
        <v>701</v>
      </c>
      <c r="M334" s="452" t="s">
        <v>485</v>
      </c>
      <c r="N334" s="452" t="s">
        <v>813</v>
      </c>
      <c r="O334" s="452" t="s">
        <v>1298</v>
      </c>
    </row>
    <row r="335" spans="1:15" x14ac:dyDescent="0.3">
      <c r="A335" s="452" t="s">
        <v>462</v>
      </c>
      <c r="B335" s="453" t="s">
        <v>1210</v>
      </c>
      <c r="C335" s="452" t="s">
        <v>464</v>
      </c>
      <c r="D335" s="452" t="s">
        <v>462</v>
      </c>
      <c r="E335" s="452" t="s">
        <v>1211</v>
      </c>
      <c r="F335" s="452" t="s">
        <v>465</v>
      </c>
      <c r="G335" s="454"/>
      <c r="H335" s="452" t="s">
        <v>966</v>
      </c>
      <c r="I335" s="452" t="s">
        <v>966</v>
      </c>
      <c r="J335" s="452" t="s">
        <v>966</v>
      </c>
      <c r="K335" s="452" t="s">
        <v>466</v>
      </c>
      <c r="L335" s="452" t="s">
        <v>701</v>
      </c>
      <c r="M335" s="452" t="s">
        <v>485</v>
      </c>
      <c r="N335" s="452" t="s">
        <v>813</v>
      </c>
      <c r="O335" s="452" t="s">
        <v>3074</v>
      </c>
    </row>
    <row r="336" spans="1:15" x14ac:dyDescent="0.3">
      <c r="A336" s="452" t="s">
        <v>462</v>
      </c>
      <c r="B336" s="453" t="s">
        <v>1212</v>
      </c>
      <c r="C336" s="452" t="s">
        <v>464</v>
      </c>
      <c r="D336" s="452" t="s">
        <v>462</v>
      </c>
      <c r="E336" s="452">
        <v>2313</v>
      </c>
      <c r="F336" s="452" t="s">
        <v>569</v>
      </c>
      <c r="G336" s="454">
        <v>42.9</v>
      </c>
      <c r="H336" s="452" t="s">
        <v>475</v>
      </c>
      <c r="I336" s="452" t="s">
        <v>475</v>
      </c>
      <c r="J336" s="452" t="s">
        <v>475</v>
      </c>
      <c r="K336" s="452" t="s">
        <v>466</v>
      </c>
      <c r="L336" s="452" t="s">
        <v>701</v>
      </c>
      <c r="M336" s="452" t="s">
        <v>476</v>
      </c>
      <c r="N336" s="452" t="s">
        <v>468</v>
      </c>
      <c r="O336" s="452" t="s">
        <v>475</v>
      </c>
    </row>
    <row r="337" spans="1:15" x14ac:dyDescent="0.3">
      <c r="A337" s="452" t="s">
        <v>462</v>
      </c>
      <c r="B337" s="453" t="s">
        <v>1213</v>
      </c>
      <c r="C337" s="452" t="s">
        <v>464</v>
      </c>
      <c r="D337" s="452" t="s">
        <v>462</v>
      </c>
      <c r="E337" s="452" t="s">
        <v>1214</v>
      </c>
      <c r="F337" s="452" t="s">
        <v>465</v>
      </c>
      <c r="G337" s="454"/>
      <c r="H337" s="452" t="s">
        <v>1215</v>
      </c>
      <c r="I337" s="452" t="s">
        <v>1215</v>
      </c>
      <c r="J337" s="452" t="s">
        <v>1215</v>
      </c>
      <c r="K337" s="452" t="s">
        <v>466</v>
      </c>
      <c r="L337" s="452" t="s">
        <v>701</v>
      </c>
      <c r="M337" s="452" t="s">
        <v>485</v>
      </c>
      <c r="N337" s="452" t="s">
        <v>806</v>
      </c>
      <c r="O337" s="452" t="s">
        <v>1691</v>
      </c>
    </row>
    <row r="338" spans="1:15" x14ac:dyDescent="0.3">
      <c r="A338" s="452" t="s">
        <v>462</v>
      </c>
      <c r="B338" s="453" t="s">
        <v>1216</v>
      </c>
      <c r="C338" s="452" t="s">
        <v>464</v>
      </c>
      <c r="D338" s="452" t="s">
        <v>462</v>
      </c>
      <c r="E338" s="452" t="s">
        <v>1217</v>
      </c>
      <c r="F338" s="452" t="s">
        <v>465</v>
      </c>
      <c r="G338" s="454"/>
      <c r="H338" s="452" t="s">
        <v>1209</v>
      </c>
      <c r="I338" s="452" t="s">
        <v>1209</v>
      </c>
      <c r="J338" s="452" t="s">
        <v>1209</v>
      </c>
      <c r="K338" s="452" t="s">
        <v>466</v>
      </c>
      <c r="L338" s="452" t="s">
        <v>701</v>
      </c>
      <c r="M338" s="452" t="s">
        <v>485</v>
      </c>
      <c r="N338" s="452" t="s">
        <v>813</v>
      </c>
      <c r="O338" s="452" t="s">
        <v>1311</v>
      </c>
    </row>
    <row r="339" spans="1:15" x14ac:dyDescent="0.3">
      <c r="A339" s="452" t="s">
        <v>462</v>
      </c>
      <c r="B339" s="453" t="s">
        <v>1218</v>
      </c>
      <c r="C339" s="452" t="s">
        <v>464</v>
      </c>
      <c r="D339" s="452" t="s">
        <v>462</v>
      </c>
      <c r="E339" s="452" t="s">
        <v>1219</v>
      </c>
      <c r="F339" s="452" t="s">
        <v>510</v>
      </c>
      <c r="G339" s="454">
        <v>42.7</v>
      </c>
      <c r="H339" s="452" t="s">
        <v>1220</v>
      </c>
      <c r="I339" s="452" t="s">
        <v>1220</v>
      </c>
      <c r="J339" s="452" t="s">
        <v>1220</v>
      </c>
      <c r="K339" s="452" t="s">
        <v>466</v>
      </c>
      <c r="L339" s="452" t="s">
        <v>701</v>
      </c>
      <c r="M339" s="452" t="s">
        <v>485</v>
      </c>
      <c r="N339" s="452" t="s">
        <v>813</v>
      </c>
      <c r="O339" s="452" t="s">
        <v>2634</v>
      </c>
    </row>
    <row r="340" spans="1:15" x14ac:dyDescent="0.3">
      <c r="A340" s="452" t="s">
        <v>462</v>
      </c>
      <c r="B340" s="453" t="s">
        <v>1221</v>
      </c>
      <c r="C340" s="452" t="s">
        <v>464</v>
      </c>
      <c r="D340" s="452" t="s">
        <v>462</v>
      </c>
      <c r="E340" s="452" t="s">
        <v>1222</v>
      </c>
      <c r="F340" s="452" t="s">
        <v>465</v>
      </c>
      <c r="G340" s="454"/>
      <c r="H340" s="452" t="s">
        <v>1223</v>
      </c>
      <c r="I340" s="452" t="s">
        <v>1223</v>
      </c>
      <c r="J340" s="452" t="s">
        <v>1223</v>
      </c>
      <c r="K340" s="452" t="s">
        <v>466</v>
      </c>
      <c r="L340" s="452" t="s">
        <v>701</v>
      </c>
      <c r="M340" s="452" t="s">
        <v>485</v>
      </c>
      <c r="N340" s="452" t="s">
        <v>813</v>
      </c>
      <c r="O340" s="452" t="s">
        <v>2244</v>
      </c>
    </row>
    <row r="341" spans="1:15" x14ac:dyDescent="0.3">
      <c r="A341" s="452" t="s">
        <v>462</v>
      </c>
      <c r="B341" s="453" t="s">
        <v>1224</v>
      </c>
      <c r="C341" s="452" t="s">
        <v>464</v>
      </c>
      <c r="D341" s="452" t="s">
        <v>462</v>
      </c>
      <c r="E341" s="452">
        <v>2314</v>
      </c>
      <c r="F341" s="452" t="s">
        <v>510</v>
      </c>
      <c r="G341" s="454">
        <v>42.8</v>
      </c>
      <c r="H341" s="452" t="s">
        <v>475</v>
      </c>
      <c r="I341" s="452" t="s">
        <v>475</v>
      </c>
      <c r="J341" s="452" t="s">
        <v>475</v>
      </c>
      <c r="K341" s="452" t="s">
        <v>466</v>
      </c>
      <c r="L341" s="452" t="s">
        <v>701</v>
      </c>
      <c r="M341" s="452" t="s">
        <v>476</v>
      </c>
      <c r="N341" s="452" t="s">
        <v>468</v>
      </c>
      <c r="O341" s="452" t="s">
        <v>475</v>
      </c>
    </row>
    <row r="342" spans="1:15" x14ac:dyDescent="0.3">
      <c r="A342" s="452" t="s">
        <v>462</v>
      </c>
      <c r="B342" s="453" t="s">
        <v>1225</v>
      </c>
      <c r="C342" s="452" t="s">
        <v>464</v>
      </c>
      <c r="D342" s="452" t="s">
        <v>462</v>
      </c>
      <c r="E342" s="452" t="s">
        <v>1226</v>
      </c>
      <c r="F342" s="452" t="s">
        <v>465</v>
      </c>
      <c r="G342" s="454"/>
      <c r="H342" s="452" t="s">
        <v>966</v>
      </c>
      <c r="I342" s="452" t="s">
        <v>966</v>
      </c>
      <c r="J342" s="452" t="s">
        <v>966</v>
      </c>
      <c r="K342" s="452" t="s">
        <v>466</v>
      </c>
      <c r="L342" s="452" t="s">
        <v>701</v>
      </c>
      <c r="M342" s="452" t="s">
        <v>485</v>
      </c>
      <c r="N342" s="452" t="s">
        <v>813</v>
      </c>
      <c r="O342" s="452" t="s">
        <v>2634</v>
      </c>
    </row>
    <row r="343" spans="1:15" x14ac:dyDescent="0.3">
      <c r="A343" s="452" t="s">
        <v>462</v>
      </c>
      <c r="B343" s="453" t="s">
        <v>1227</v>
      </c>
      <c r="C343" s="452" t="s">
        <v>464</v>
      </c>
      <c r="D343" s="452" t="s">
        <v>462</v>
      </c>
      <c r="E343" s="452" t="s">
        <v>1084</v>
      </c>
      <c r="F343" s="452" t="s">
        <v>465</v>
      </c>
      <c r="G343" s="454"/>
      <c r="H343" s="452" t="s">
        <v>1085</v>
      </c>
      <c r="I343" s="452" t="s">
        <v>1085</v>
      </c>
      <c r="J343" s="452" t="s">
        <v>1085</v>
      </c>
      <c r="K343" s="452" t="s">
        <v>466</v>
      </c>
      <c r="L343" s="452" t="s">
        <v>701</v>
      </c>
      <c r="M343" s="452" t="s">
        <v>485</v>
      </c>
      <c r="N343" s="452" t="s">
        <v>813</v>
      </c>
      <c r="O343" s="452" t="s">
        <v>3060</v>
      </c>
    </row>
    <row r="344" spans="1:15" x14ac:dyDescent="0.3">
      <c r="A344" s="452" t="s">
        <v>462</v>
      </c>
      <c r="B344" s="453" t="s">
        <v>1228</v>
      </c>
      <c r="C344" s="452" t="s">
        <v>464</v>
      </c>
      <c r="D344" s="452" t="s">
        <v>462</v>
      </c>
      <c r="E344" s="452" t="s">
        <v>1229</v>
      </c>
      <c r="F344" s="452" t="s">
        <v>465</v>
      </c>
      <c r="G344" s="454"/>
      <c r="H344" s="452" t="s">
        <v>1230</v>
      </c>
      <c r="I344" s="452" t="s">
        <v>1230</v>
      </c>
      <c r="J344" s="452" t="s">
        <v>1230</v>
      </c>
      <c r="K344" s="452" t="s">
        <v>466</v>
      </c>
      <c r="L344" s="452" t="s">
        <v>701</v>
      </c>
      <c r="M344" s="452" t="s">
        <v>533</v>
      </c>
      <c r="N344" s="452" t="s">
        <v>813</v>
      </c>
      <c r="O344" s="452" t="s">
        <v>1427</v>
      </c>
    </row>
    <row r="345" spans="1:15" hidden="1" x14ac:dyDescent="0.3">
      <c r="A345" s="452" t="s">
        <v>462</v>
      </c>
      <c r="B345" s="453" t="s">
        <v>1231</v>
      </c>
      <c r="C345" s="452" t="s">
        <v>464</v>
      </c>
      <c r="D345" s="452" t="s">
        <v>462</v>
      </c>
      <c r="E345" s="452" t="s">
        <v>1232</v>
      </c>
      <c r="F345" s="452" t="s">
        <v>1233</v>
      </c>
      <c r="G345" s="454"/>
      <c r="H345" s="452" t="s">
        <v>1234</v>
      </c>
      <c r="I345" s="452" t="s">
        <v>1234</v>
      </c>
      <c r="J345" s="452" t="s">
        <v>1234</v>
      </c>
      <c r="K345" s="452" t="s">
        <v>466</v>
      </c>
      <c r="L345" s="452" t="s">
        <v>701</v>
      </c>
    </row>
    <row r="346" spans="1:15" x14ac:dyDescent="0.3">
      <c r="A346" s="452" t="s">
        <v>462</v>
      </c>
      <c r="B346" s="453" t="s">
        <v>1235</v>
      </c>
      <c r="C346" s="452" t="s">
        <v>464</v>
      </c>
      <c r="D346" s="452" t="s">
        <v>462</v>
      </c>
      <c r="E346" s="452" t="s">
        <v>1236</v>
      </c>
      <c r="F346" s="452" t="s">
        <v>479</v>
      </c>
      <c r="G346" s="454"/>
      <c r="H346" s="452" t="s">
        <v>1141</v>
      </c>
      <c r="I346" s="452" t="s">
        <v>1141</v>
      </c>
      <c r="J346" s="452" t="s">
        <v>1141</v>
      </c>
      <c r="K346" s="452" t="s">
        <v>466</v>
      </c>
      <c r="L346" s="452" t="s">
        <v>701</v>
      </c>
      <c r="M346" s="452" t="s">
        <v>485</v>
      </c>
      <c r="N346" s="452" t="s">
        <v>468</v>
      </c>
      <c r="O346" s="452" t="s">
        <v>1141</v>
      </c>
    </row>
    <row r="347" spans="1:15" x14ac:dyDescent="0.3">
      <c r="A347" s="452" t="s">
        <v>462</v>
      </c>
      <c r="B347" s="453" t="s">
        <v>1237</v>
      </c>
      <c r="C347" s="452" t="s">
        <v>464</v>
      </c>
      <c r="D347" s="452" t="s">
        <v>462</v>
      </c>
      <c r="E347" s="452" t="s">
        <v>1238</v>
      </c>
      <c r="F347" s="452" t="s">
        <v>569</v>
      </c>
      <c r="G347" s="454">
        <v>42.3</v>
      </c>
      <c r="H347" s="452" t="s">
        <v>929</v>
      </c>
      <c r="I347" s="452" t="s">
        <v>929</v>
      </c>
      <c r="J347" s="452" t="s">
        <v>930</v>
      </c>
      <c r="K347" s="452" t="s">
        <v>466</v>
      </c>
      <c r="L347" s="452" t="s">
        <v>701</v>
      </c>
      <c r="M347" s="452" t="s">
        <v>485</v>
      </c>
      <c r="N347" s="452" t="s">
        <v>813</v>
      </c>
      <c r="O347" s="452" t="s">
        <v>3067</v>
      </c>
    </row>
    <row r="348" spans="1:15" hidden="1" x14ac:dyDescent="0.3">
      <c r="A348" s="452" t="s">
        <v>462</v>
      </c>
      <c r="B348" s="453" t="s">
        <v>1239</v>
      </c>
      <c r="C348" s="452" t="s">
        <v>464</v>
      </c>
      <c r="D348" s="452" t="s">
        <v>462</v>
      </c>
      <c r="E348" s="452" t="s">
        <v>1240</v>
      </c>
      <c r="F348" s="452" t="s">
        <v>1233</v>
      </c>
      <c r="G348" s="454"/>
      <c r="H348" s="452" t="s">
        <v>1241</v>
      </c>
      <c r="I348" s="452" t="s">
        <v>1241</v>
      </c>
      <c r="J348" s="452" t="s">
        <v>1241</v>
      </c>
      <c r="K348" s="452" t="s">
        <v>466</v>
      </c>
      <c r="L348" s="452" t="s">
        <v>701</v>
      </c>
    </row>
    <row r="349" spans="1:15" x14ac:dyDescent="0.3">
      <c r="A349" s="452" t="s">
        <v>462</v>
      </c>
      <c r="B349" s="453" t="s">
        <v>1242</v>
      </c>
      <c r="C349" s="452" t="s">
        <v>464</v>
      </c>
      <c r="D349" s="452" t="s">
        <v>462</v>
      </c>
      <c r="E349" s="452" t="s">
        <v>1243</v>
      </c>
      <c r="F349" s="452" t="s">
        <v>479</v>
      </c>
      <c r="G349" s="454"/>
      <c r="H349" s="452" t="s">
        <v>590</v>
      </c>
      <c r="I349" s="452" t="s">
        <v>1244</v>
      </c>
      <c r="J349" s="452" t="s">
        <v>1244</v>
      </c>
      <c r="K349" s="452" t="s">
        <v>466</v>
      </c>
      <c r="L349" s="452" t="s">
        <v>701</v>
      </c>
      <c r="M349" s="452" t="s">
        <v>485</v>
      </c>
      <c r="N349" s="452" t="s">
        <v>468</v>
      </c>
      <c r="O349" s="452" t="s">
        <v>1301</v>
      </c>
    </row>
    <row r="350" spans="1:15" hidden="1" x14ac:dyDescent="0.3">
      <c r="A350" s="452" t="s">
        <v>462</v>
      </c>
      <c r="B350" s="453" t="s">
        <v>1245</v>
      </c>
      <c r="C350" s="452" t="s">
        <v>464</v>
      </c>
      <c r="D350" s="452" t="s">
        <v>462</v>
      </c>
      <c r="E350" s="452" t="s">
        <v>1246</v>
      </c>
      <c r="F350" s="452" t="s">
        <v>1233</v>
      </c>
      <c r="G350" s="454"/>
      <c r="H350" s="452" t="s">
        <v>1234</v>
      </c>
      <c r="I350" s="452" t="s">
        <v>1234</v>
      </c>
      <c r="J350" s="452" t="s">
        <v>1234</v>
      </c>
      <c r="K350" s="452" t="s">
        <v>466</v>
      </c>
      <c r="L350" s="452" t="s">
        <v>701</v>
      </c>
    </row>
    <row r="351" spans="1:15" x14ac:dyDescent="0.3">
      <c r="A351" s="452" t="s">
        <v>462</v>
      </c>
      <c r="B351" s="453" t="s">
        <v>1247</v>
      </c>
      <c r="C351" s="452" t="s">
        <v>464</v>
      </c>
      <c r="D351" s="452" t="s">
        <v>462</v>
      </c>
      <c r="E351" s="452" t="s">
        <v>1248</v>
      </c>
      <c r="F351" s="452" t="s">
        <v>569</v>
      </c>
      <c r="G351" s="454">
        <v>42.1</v>
      </c>
      <c r="H351" s="452" t="s">
        <v>1249</v>
      </c>
      <c r="I351" s="452" t="s">
        <v>1249</v>
      </c>
      <c r="J351" s="452" t="s">
        <v>1249</v>
      </c>
      <c r="K351" s="452" t="s">
        <v>466</v>
      </c>
      <c r="L351" s="452" t="s">
        <v>701</v>
      </c>
      <c r="M351" s="452" t="s">
        <v>473</v>
      </c>
      <c r="N351" s="452" t="s">
        <v>468</v>
      </c>
      <c r="O351" s="452" t="s">
        <v>1305</v>
      </c>
    </row>
    <row r="352" spans="1:15" x14ac:dyDescent="0.3">
      <c r="A352" s="452" t="s">
        <v>462</v>
      </c>
      <c r="B352" s="453" t="s">
        <v>1250</v>
      </c>
      <c r="C352" s="452" t="s">
        <v>464</v>
      </c>
      <c r="D352" s="452" t="s">
        <v>462</v>
      </c>
      <c r="E352" s="452" t="s">
        <v>1105</v>
      </c>
      <c r="F352" s="452" t="s">
        <v>465</v>
      </c>
      <c r="G352" s="454"/>
      <c r="H352" s="452" t="s">
        <v>992</v>
      </c>
      <c r="I352" s="452" t="s">
        <v>992</v>
      </c>
      <c r="J352" s="452" t="s">
        <v>992</v>
      </c>
      <c r="K352" s="452" t="s">
        <v>466</v>
      </c>
      <c r="L352" s="452" t="s">
        <v>701</v>
      </c>
      <c r="M352" s="452" t="s">
        <v>485</v>
      </c>
      <c r="N352" s="452" t="s">
        <v>813</v>
      </c>
      <c r="O352" s="452" t="s">
        <v>1311</v>
      </c>
    </row>
    <row r="353" spans="1:15" x14ac:dyDescent="0.3">
      <c r="A353" s="452" t="s">
        <v>462</v>
      </c>
      <c r="B353" s="453" t="s">
        <v>1251</v>
      </c>
      <c r="C353" s="452" t="s">
        <v>464</v>
      </c>
      <c r="D353" s="452" t="s">
        <v>462</v>
      </c>
      <c r="E353" s="452" t="s">
        <v>1252</v>
      </c>
      <c r="F353" s="452" t="s">
        <v>465</v>
      </c>
      <c r="G353" s="454"/>
      <c r="H353" s="452" t="s">
        <v>1253</v>
      </c>
      <c r="I353" s="452" t="s">
        <v>1253</v>
      </c>
      <c r="J353" s="452" t="s">
        <v>1253</v>
      </c>
      <c r="K353" s="452" t="s">
        <v>466</v>
      </c>
      <c r="L353" s="452" t="s">
        <v>701</v>
      </c>
      <c r="M353" s="452" t="s">
        <v>485</v>
      </c>
      <c r="N353" s="452" t="s">
        <v>813</v>
      </c>
      <c r="O353" s="452" t="s">
        <v>3060</v>
      </c>
    </row>
    <row r="354" spans="1:15" x14ac:dyDescent="0.3">
      <c r="A354" s="452" t="s">
        <v>462</v>
      </c>
      <c r="B354" s="453" t="s">
        <v>1254</v>
      </c>
      <c r="C354" s="452" t="s">
        <v>464</v>
      </c>
      <c r="D354" s="452" t="s">
        <v>462</v>
      </c>
      <c r="E354" s="452" t="s">
        <v>1255</v>
      </c>
      <c r="F354" s="452" t="s">
        <v>465</v>
      </c>
      <c r="G354" s="454"/>
      <c r="H354" s="452" t="s">
        <v>861</v>
      </c>
      <c r="I354" s="452" t="s">
        <v>861</v>
      </c>
      <c r="J354" s="452" t="s">
        <v>1256</v>
      </c>
      <c r="K354" s="452" t="s">
        <v>466</v>
      </c>
      <c r="L354" s="452" t="s">
        <v>701</v>
      </c>
      <c r="M354" s="452" t="s">
        <v>485</v>
      </c>
      <c r="N354" s="452" t="s">
        <v>799</v>
      </c>
      <c r="O354" s="452" t="s">
        <v>3075</v>
      </c>
    </row>
    <row r="355" spans="1:15" x14ac:dyDescent="0.3">
      <c r="A355" s="452" t="s">
        <v>462</v>
      </c>
      <c r="B355" s="453" t="s">
        <v>1257</v>
      </c>
      <c r="C355" s="452" t="s">
        <v>464</v>
      </c>
      <c r="D355" s="452" t="s">
        <v>462</v>
      </c>
      <c r="E355" s="452" t="s">
        <v>1258</v>
      </c>
      <c r="F355" s="452" t="s">
        <v>569</v>
      </c>
      <c r="G355" s="454">
        <v>42.4</v>
      </c>
      <c r="H355" s="452" t="s">
        <v>1259</v>
      </c>
      <c r="I355" s="452" t="s">
        <v>1260</v>
      </c>
      <c r="J355" s="452" t="s">
        <v>1260</v>
      </c>
      <c r="K355" s="452" t="s">
        <v>466</v>
      </c>
      <c r="L355" s="452" t="s">
        <v>701</v>
      </c>
      <c r="M355" s="452" t="s">
        <v>485</v>
      </c>
      <c r="N355" s="452" t="s">
        <v>813</v>
      </c>
      <c r="O355" s="452" t="s">
        <v>1441</v>
      </c>
    </row>
    <row r="356" spans="1:15" x14ac:dyDescent="0.3">
      <c r="A356" s="452" t="s">
        <v>462</v>
      </c>
      <c r="B356" s="453" t="s">
        <v>1261</v>
      </c>
      <c r="C356" s="452" t="s">
        <v>464</v>
      </c>
      <c r="D356" s="452" t="s">
        <v>462</v>
      </c>
      <c r="E356" s="452">
        <v>2343</v>
      </c>
      <c r="F356" s="452" t="s">
        <v>465</v>
      </c>
      <c r="G356" s="454"/>
      <c r="H356" s="452" t="s">
        <v>475</v>
      </c>
      <c r="I356" s="452" t="s">
        <v>475</v>
      </c>
      <c r="J356" s="452" t="s">
        <v>475</v>
      </c>
      <c r="K356" s="452" t="s">
        <v>466</v>
      </c>
      <c r="L356" s="452" t="s">
        <v>701</v>
      </c>
      <c r="M356" s="452" t="s">
        <v>476</v>
      </c>
      <c r="N356" s="452" t="s">
        <v>468</v>
      </c>
      <c r="O356" s="452" t="s">
        <v>475</v>
      </c>
    </row>
    <row r="357" spans="1:15" x14ac:dyDescent="0.3">
      <c r="A357" s="452" t="s">
        <v>462</v>
      </c>
      <c r="B357" s="453" t="s">
        <v>1262</v>
      </c>
      <c r="C357" s="452" t="s">
        <v>464</v>
      </c>
      <c r="D357" s="452" t="s">
        <v>462</v>
      </c>
      <c r="E357" s="452" t="s">
        <v>1263</v>
      </c>
      <c r="F357" s="452" t="s">
        <v>569</v>
      </c>
      <c r="G357" s="454">
        <v>42.4</v>
      </c>
      <c r="H357" s="452" t="s">
        <v>1264</v>
      </c>
      <c r="I357" s="452" t="s">
        <v>1264</v>
      </c>
      <c r="J357" s="452" t="s">
        <v>1264</v>
      </c>
      <c r="K357" s="452" t="s">
        <v>466</v>
      </c>
      <c r="L357" s="452" t="s">
        <v>701</v>
      </c>
      <c r="M357" s="452" t="s">
        <v>485</v>
      </c>
      <c r="N357" s="452" t="s">
        <v>813</v>
      </c>
      <c r="O357" s="452" t="s">
        <v>2244</v>
      </c>
    </row>
    <row r="358" spans="1:15" x14ac:dyDescent="0.3">
      <c r="A358" s="452" t="s">
        <v>462</v>
      </c>
      <c r="B358" s="453" t="s">
        <v>1265</v>
      </c>
      <c r="C358" s="452" t="s">
        <v>464</v>
      </c>
      <c r="D358" s="452" t="s">
        <v>462</v>
      </c>
      <c r="E358" s="452" t="s">
        <v>1266</v>
      </c>
      <c r="F358" s="452" t="s">
        <v>465</v>
      </c>
      <c r="G358" s="454"/>
      <c r="H358" s="452" t="s">
        <v>914</v>
      </c>
      <c r="I358" s="452" t="s">
        <v>914</v>
      </c>
      <c r="J358" s="452" t="s">
        <v>914</v>
      </c>
      <c r="K358" s="452" t="s">
        <v>466</v>
      </c>
      <c r="L358" s="452" t="s">
        <v>701</v>
      </c>
      <c r="M358" s="452" t="s">
        <v>485</v>
      </c>
      <c r="N358" s="452" t="s">
        <v>813</v>
      </c>
      <c r="O358" s="452" t="s">
        <v>1362</v>
      </c>
    </row>
    <row r="359" spans="1:15" x14ac:dyDescent="0.3">
      <c r="A359" s="452" t="s">
        <v>462</v>
      </c>
      <c r="B359" s="453" t="s">
        <v>1267</v>
      </c>
      <c r="C359" s="452" t="s">
        <v>464</v>
      </c>
      <c r="D359" s="452" t="s">
        <v>462</v>
      </c>
      <c r="E359" s="452" t="s">
        <v>1268</v>
      </c>
      <c r="F359" s="452" t="s">
        <v>479</v>
      </c>
      <c r="G359" s="454"/>
      <c r="H359" s="452" t="s">
        <v>1269</v>
      </c>
      <c r="I359" s="452" t="s">
        <v>1269</v>
      </c>
      <c r="J359" s="452" t="s">
        <v>1269</v>
      </c>
      <c r="K359" s="452" t="s">
        <v>466</v>
      </c>
      <c r="L359" s="452" t="s">
        <v>701</v>
      </c>
      <c r="M359" s="452" t="s">
        <v>473</v>
      </c>
      <c r="N359" s="452" t="s">
        <v>468</v>
      </c>
      <c r="O359" s="452" t="s">
        <v>3076</v>
      </c>
    </row>
    <row r="360" spans="1:15" x14ac:dyDescent="0.3">
      <c r="A360" s="452" t="s">
        <v>462</v>
      </c>
      <c r="B360" s="453" t="s">
        <v>1270</v>
      </c>
      <c r="C360" s="452" t="s">
        <v>464</v>
      </c>
      <c r="D360" s="452" t="s">
        <v>462</v>
      </c>
      <c r="E360" s="452" t="s">
        <v>1271</v>
      </c>
      <c r="F360" s="452" t="s">
        <v>465</v>
      </c>
      <c r="G360" s="454"/>
      <c r="H360" s="452" t="s">
        <v>966</v>
      </c>
      <c r="I360" s="452" t="s">
        <v>966</v>
      </c>
      <c r="J360" s="452" t="s">
        <v>966</v>
      </c>
      <c r="K360" s="452" t="s">
        <v>466</v>
      </c>
      <c r="L360" s="452" t="s">
        <v>701</v>
      </c>
      <c r="M360" s="452" t="s">
        <v>485</v>
      </c>
      <c r="N360" s="452" t="s">
        <v>813</v>
      </c>
      <c r="O360" s="452" t="s">
        <v>2634</v>
      </c>
    </row>
    <row r="361" spans="1:15" x14ac:dyDescent="0.3">
      <c r="A361" s="452" t="s">
        <v>462</v>
      </c>
      <c r="B361" s="453" t="s">
        <v>1272</v>
      </c>
      <c r="C361" s="452" t="s">
        <v>464</v>
      </c>
      <c r="D361" s="452" t="s">
        <v>462</v>
      </c>
      <c r="E361" s="452" t="s">
        <v>1273</v>
      </c>
      <c r="F361" s="452" t="s">
        <v>569</v>
      </c>
      <c r="G361" s="454">
        <v>42.3</v>
      </c>
      <c r="H361" s="452" t="s">
        <v>1259</v>
      </c>
      <c r="I361" s="452" t="s">
        <v>1260</v>
      </c>
      <c r="J361" s="452" t="s">
        <v>1260</v>
      </c>
      <c r="K361" s="452" t="s">
        <v>466</v>
      </c>
      <c r="L361" s="452" t="s">
        <v>701</v>
      </c>
      <c r="M361" s="452" t="s">
        <v>485</v>
      </c>
      <c r="N361" s="452" t="s">
        <v>813</v>
      </c>
      <c r="O361" s="452" t="s">
        <v>3077</v>
      </c>
    </row>
    <row r="362" spans="1:15" hidden="1" x14ac:dyDescent="0.3">
      <c r="A362" s="452" t="s">
        <v>462</v>
      </c>
      <c r="B362" s="453" t="s">
        <v>1274</v>
      </c>
      <c r="C362" s="452" t="s">
        <v>464</v>
      </c>
      <c r="D362" s="452" t="s">
        <v>462</v>
      </c>
      <c r="E362" s="452" t="s">
        <v>1275</v>
      </c>
      <c r="F362" s="452" t="s">
        <v>1233</v>
      </c>
      <c r="G362" s="454"/>
      <c r="H362" s="452" t="s">
        <v>1276</v>
      </c>
      <c r="I362" s="452" t="s">
        <v>1276</v>
      </c>
      <c r="J362" s="452" t="s">
        <v>1276</v>
      </c>
      <c r="K362" s="452" t="s">
        <v>466</v>
      </c>
      <c r="L362" s="452" t="s">
        <v>701</v>
      </c>
    </row>
    <row r="363" spans="1:15" x14ac:dyDescent="0.3">
      <c r="A363" s="452" t="s">
        <v>462</v>
      </c>
      <c r="B363" s="453" t="s">
        <v>1277</v>
      </c>
      <c r="C363" s="452" t="s">
        <v>464</v>
      </c>
      <c r="D363" s="452" t="s">
        <v>462</v>
      </c>
      <c r="E363" s="452" t="s">
        <v>1278</v>
      </c>
      <c r="F363" s="452" t="s">
        <v>479</v>
      </c>
      <c r="G363" s="454"/>
      <c r="H363" s="452" t="s">
        <v>1047</v>
      </c>
      <c r="I363" s="452" t="s">
        <v>1047</v>
      </c>
      <c r="J363" s="452" t="s">
        <v>1047</v>
      </c>
      <c r="K363" s="452" t="s">
        <v>466</v>
      </c>
      <c r="L363" s="452" t="s">
        <v>701</v>
      </c>
      <c r="M363" s="452" t="s">
        <v>485</v>
      </c>
      <c r="N363" s="452" t="s">
        <v>799</v>
      </c>
      <c r="O363" s="452" t="s">
        <v>3075</v>
      </c>
    </row>
    <row r="364" spans="1:15" x14ac:dyDescent="0.3">
      <c r="A364" s="452" t="s">
        <v>462</v>
      </c>
      <c r="B364" s="453" t="s">
        <v>1279</v>
      </c>
      <c r="C364" s="452" t="s">
        <v>464</v>
      </c>
      <c r="D364" s="452" t="s">
        <v>462</v>
      </c>
      <c r="E364" s="452">
        <v>2344</v>
      </c>
      <c r="F364" s="452" t="s">
        <v>569</v>
      </c>
      <c r="G364" s="454">
        <v>42.4</v>
      </c>
      <c r="H364" s="452" t="s">
        <v>475</v>
      </c>
      <c r="I364" s="452" t="s">
        <v>475</v>
      </c>
      <c r="J364" s="452" t="s">
        <v>475</v>
      </c>
      <c r="K364" s="452" t="s">
        <v>466</v>
      </c>
      <c r="L364" s="452" t="s">
        <v>701</v>
      </c>
      <c r="M364" s="452" t="s">
        <v>476</v>
      </c>
      <c r="N364" s="452" t="s">
        <v>468</v>
      </c>
      <c r="O364" s="452" t="s">
        <v>475</v>
      </c>
    </row>
    <row r="365" spans="1:15" x14ac:dyDescent="0.3">
      <c r="A365" s="452" t="s">
        <v>462</v>
      </c>
      <c r="B365" s="453" t="s">
        <v>1280</v>
      </c>
      <c r="C365" s="452" t="s">
        <v>464</v>
      </c>
      <c r="D365" s="452" t="s">
        <v>462</v>
      </c>
      <c r="E365" s="452" t="s">
        <v>1281</v>
      </c>
      <c r="F365" s="452" t="s">
        <v>465</v>
      </c>
      <c r="G365" s="454"/>
      <c r="H365" s="452" t="s">
        <v>1282</v>
      </c>
      <c r="I365" s="452" t="s">
        <v>1282</v>
      </c>
      <c r="J365" s="452" t="s">
        <v>1282</v>
      </c>
      <c r="K365" s="452" t="s">
        <v>466</v>
      </c>
      <c r="L365" s="452" t="s">
        <v>701</v>
      </c>
      <c r="M365" s="452" t="s">
        <v>485</v>
      </c>
      <c r="N365" s="452" t="s">
        <v>813</v>
      </c>
      <c r="O365" s="452" t="s">
        <v>2244</v>
      </c>
    </row>
    <row r="366" spans="1:15" x14ac:dyDescent="0.3">
      <c r="A366" s="452" t="s">
        <v>462</v>
      </c>
      <c r="B366" s="453" t="s">
        <v>1283</v>
      </c>
      <c r="C366" s="452" t="s">
        <v>464</v>
      </c>
      <c r="D366" s="452" t="s">
        <v>462</v>
      </c>
      <c r="E366" s="452" t="s">
        <v>1284</v>
      </c>
      <c r="F366" s="452" t="s">
        <v>465</v>
      </c>
      <c r="G366" s="454"/>
      <c r="H366" s="452" t="s">
        <v>1285</v>
      </c>
      <c r="I366" s="452" t="s">
        <v>1285</v>
      </c>
      <c r="J366" s="452" t="s">
        <v>1285</v>
      </c>
      <c r="K366" s="452" t="s">
        <v>466</v>
      </c>
      <c r="L366" s="452" t="s">
        <v>701</v>
      </c>
      <c r="M366" s="452" t="s">
        <v>485</v>
      </c>
      <c r="N366" s="452" t="s">
        <v>813</v>
      </c>
      <c r="O366" s="452" t="s">
        <v>2244</v>
      </c>
    </row>
    <row r="367" spans="1:15" x14ac:dyDescent="0.3">
      <c r="A367" s="452" t="s">
        <v>462</v>
      </c>
      <c r="B367" s="453" t="s">
        <v>1286</v>
      </c>
      <c r="C367" s="452" t="s">
        <v>464</v>
      </c>
      <c r="D367" s="452" t="s">
        <v>462</v>
      </c>
      <c r="E367" s="452" t="s">
        <v>1287</v>
      </c>
      <c r="F367" s="452" t="s">
        <v>510</v>
      </c>
      <c r="G367" s="454">
        <v>42.2</v>
      </c>
      <c r="H367" s="452" t="s">
        <v>608</v>
      </c>
      <c r="I367" s="452" t="s">
        <v>608</v>
      </c>
      <c r="J367" s="452" t="s">
        <v>608</v>
      </c>
      <c r="K367" s="452" t="s">
        <v>466</v>
      </c>
      <c r="L367" s="452" t="s">
        <v>701</v>
      </c>
      <c r="M367" s="452" t="s">
        <v>485</v>
      </c>
      <c r="N367" s="452" t="s">
        <v>813</v>
      </c>
      <c r="O367" s="452" t="s">
        <v>1298</v>
      </c>
    </row>
    <row r="368" spans="1:15" x14ac:dyDescent="0.3">
      <c r="A368" s="452" t="s">
        <v>462</v>
      </c>
      <c r="B368" s="453" t="s">
        <v>1288</v>
      </c>
      <c r="C368" s="452" t="s">
        <v>464</v>
      </c>
      <c r="D368" s="452" t="s">
        <v>462</v>
      </c>
      <c r="E368" s="452" t="s">
        <v>1289</v>
      </c>
      <c r="F368" s="452" t="s">
        <v>465</v>
      </c>
      <c r="G368" s="454"/>
      <c r="H368" s="452" t="s">
        <v>1060</v>
      </c>
      <c r="I368" s="452" t="s">
        <v>1060</v>
      </c>
      <c r="J368" s="452" t="s">
        <v>1060</v>
      </c>
      <c r="K368" s="452" t="s">
        <v>466</v>
      </c>
      <c r="L368" s="452" t="s">
        <v>701</v>
      </c>
      <c r="M368" s="452" t="s">
        <v>476</v>
      </c>
      <c r="N368" s="452" t="s">
        <v>839</v>
      </c>
      <c r="O368" s="452" t="s">
        <v>1060</v>
      </c>
    </row>
    <row r="369" spans="1:15" x14ac:dyDescent="0.3">
      <c r="A369" s="452" t="s">
        <v>462</v>
      </c>
      <c r="B369" s="453" t="s">
        <v>1290</v>
      </c>
      <c r="C369" s="452" t="s">
        <v>464</v>
      </c>
      <c r="D369" s="452" t="s">
        <v>462</v>
      </c>
      <c r="E369" s="452">
        <v>2345</v>
      </c>
      <c r="F369" s="452" t="s">
        <v>569</v>
      </c>
      <c r="G369" s="454">
        <v>42.3</v>
      </c>
      <c r="H369" s="452" t="s">
        <v>475</v>
      </c>
      <c r="I369" s="452" t="s">
        <v>475</v>
      </c>
      <c r="J369" s="452" t="s">
        <v>475</v>
      </c>
      <c r="K369" s="452" t="s">
        <v>466</v>
      </c>
      <c r="L369" s="452" t="s">
        <v>701</v>
      </c>
      <c r="M369" s="452" t="s">
        <v>476</v>
      </c>
      <c r="N369" s="452" t="s">
        <v>468</v>
      </c>
      <c r="O369" s="452" t="s">
        <v>475</v>
      </c>
    </row>
    <row r="370" spans="1:15" x14ac:dyDescent="0.3">
      <c r="A370" s="452" t="s">
        <v>462</v>
      </c>
      <c r="B370" s="453" t="s">
        <v>1291</v>
      </c>
      <c r="C370" s="452" t="s">
        <v>464</v>
      </c>
      <c r="D370" s="452" t="s">
        <v>462</v>
      </c>
      <c r="E370" s="452" t="s">
        <v>1292</v>
      </c>
      <c r="F370" s="452" t="s">
        <v>465</v>
      </c>
      <c r="G370" s="454"/>
      <c r="H370" s="452" t="s">
        <v>966</v>
      </c>
      <c r="I370" s="452" t="s">
        <v>966</v>
      </c>
      <c r="J370" s="452" t="s">
        <v>966</v>
      </c>
      <c r="K370" s="452" t="s">
        <v>466</v>
      </c>
      <c r="L370" s="452" t="s">
        <v>701</v>
      </c>
      <c r="M370" s="452" t="s">
        <v>485</v>
      </c>
      <c r="N370" s="452" t="s">
        <v>813</v>
      </c>
      <c r="O370" s="452" t="s">
        <v>1441</v>
      </c>
    </row>
    <row r="371" spans="1:15" x14ac:dyDescent="0.3">
      <c r="A371" s="452" t="s">
        <v>462</v>
      </c>
      <c r="B371" s="453" t="s">
        <v>1293</v>
      </c>
      <c r="C371" s="452" t="s">
        <v>464</v>
      </c>
      <c r="D371" s="452" t="s">
        <v>462</v>
      </c>
      <c r="E371" s="452" t="s">
        <v>1294</v>
      </c>
      <c r="F371" s="452" t="s">
        <v>465</v>
      </c>
      <c r="G371" s="454"/>
      <c r="H371" s="452" t="s">
        <v>1120</v>
      </c>
      <c r="I371" s="452" t="s">
        <v>1120</v>
      </c>
      <c r="J371" s="452" t="s">
        <v>1120</v>
      </c>
      <c r="K371" s="452" t="s">
        <v>466</v>
      </c>
      <c r="L371" s="452" t="s">
        <v>701</v>
      </c>
      <c r="M371" s="452" t="s">
        <v>485</v>
      </c>
      <c r="N371" s="452" t="s">
        <v>813</v>
      </c>
      <c r="O371" s="452" t="s">
        <v>2928</v>
      </c>
    </row>
    <row r="372" spans="1:15" x14ac:dyDescent="0.3">
      <c r="A372" s="452" t="s">
        <v>462</v>
      </c>
      <c r="B372" s="453" t="s">
        <v>1295</v>
      </c>
      <c r="C372" s="452" t="s">
        <v>464</v>
      </c>
      <c r="D372" s="452" t="s">
        <v>462</v>
      </c>
      <c r="E372" s="452" t="s">
        <v>1105</v>
      </c>
      <c r="F372" s="452" t="s">
        <v>465</v>
      </c>
      <c r="G372" s="454"/>
      <c r="H372" s="452" t="s">
        <v>992</v>
      </c>
      <c r="I372" s="452" t="s">
        <v>992</v>
      </c>
      <c r="J372" s="452" t="s">
        <v>992</v>
      </c>
      <c r="K372" s="452" t="s">
        <v>466</v>
      </c>
      <c r="L372" s="452" t="s">
        <v>701</v>
      </c>
      <c r="M372" s="452" t="s">
        <v>485</v>
      </c>
      <c r="N372" s="452" t="s">
        <v>806</v>
      </c>
      <c r="O372" s="452" t="s">
        <v>3078</v>
      </c>
    </row>
    <row r="373" spans="1:15" x14ac:dyDescent="0.3">
      <c r="A373" s="452" t="s">
        <v>462</v>
      </c>
      <c r="B373" s="453" t="s">
        <v>1296</v>
      </c>
      <c r="C373" s="452" t="s">
        <v>464</v>
      </c>
      <c r="D373" s="452" t="s">
        <v>462</v>
      </c>
      <c r="E373" s="452" t="s">
        <v>1297</v>
      </c>
      <c r="F373" s="452" t="s">
        <v>479</v>
      </c>
      <c r="G373" s="454"/>
      <c r="H373" s="452" t="s">
        <v>1298</v>
      </c>
      <c r="I373" s="452" t="s">
        <v>1298</v>
      </c>
      <c r="J373" s="452" t="s">
        <v>1298</v>
      </c>
      <c r="K373" s="452" t="s">
        <v>466</v>
      </c>
      <c r="L373" s="452" t="s">
        <v>701</v>
      </c>
      <c r="M373" s="452" t="s">
        <v>485</v>
      </c>
      <c r="N373" s="452" t="s">
        <v>813</v>
      </c>
      <c r="O373" s="452" t="s">
        <v>1298</v>
      </c>
    </row>
    <row r="374" spans="1:15" x14ac:dyDescent="0.3">
      <c r="A374" s="452" t="s">
        <v>462</v>
      </c>
      <c r="B374" s="453" t="s">
        <v>1299</v>
      </c>
      <c r="C374" s="452" t="s">
        <v>464</v>
      </c>
      <c r="D374" s="452" t="s">
        <v>462</v>
      </c>
      <c r="E374" s="452" t="s">
        <v>1300</v>
      </c>
      <c r="F374" s="452" t="s">
        <v>479</v>
      </c>
      <c r="G374" s="454"/>
      <c r="H374" s="452" t="s">
        <v>1301</v>
      </c>
      <c r="I374" s="452" t="s">
        <v>1301</v>
      </c>
      <c r="J374" s="452" t="s">
        <v>1301</v>
      </c>
      <c r="K374" s="452" t="s">
        <v>466</v>
      </c>
      <c r="L374" s="452" t="s">
        <v>701</v>
      </c>
      <c r="M374" s="452" t="s">
        <v>485</v>
      </c>
      <c r="N374" s="452" t="s">
        <v>468</v>
      </c>
      <c r="O374" s="452" t="s">
        <v>1301</v>
      </c>
    </row>
    <row r="375" spans="1:15" x14ac:dyDescent="0.3">
      <c r="A375" s="452" t="s">
        <v>462</v>
      </c>
      <c r="B375" s="453" t="s">
        <v>1302</v>
      </c>
      <c r="C375" s="452" t="s">
        <v>464</v>
      </c>
      <c r="D375" s="452" t="s">
        <v>462</v>
      </c>
      <c r="E375" s="452">
        <v>2346</v>
      </c>
      <c r="F375" s="452" t="s">
        <v>569</v>
      </c>
      <c r="G375" s="454">
        <v>42.2</v>
      </c>
      <c r="H375" s="452" t="s">
        <v>475</v>
      </c>
      <c r="I375" s="452" t="s">
        <v>475</v>
      </c>
      <c r="J375" s="452" t="s">
        <v>475</v>
      </c>
      <c r="K375" s="452" t="s">
        <v>466</v>
      </c>
      <c r="L375" s="452" t="s">
        <v>701</v>
      </c>
      <c r="M375" s="452" t="s">
        <v>476</v>
      </c>
      <c r="N375" s="452" t="s">
        <v>468</v>
      </c>
      <c r="O375" s="452" t="s">
        <v>475</v>
      </c>
    </row>
    <row r="376" spans="1:15" x14ac:dyDescent="0.3">
      <c r="A376" s="452" t="s">
        <v>462</v>
      </c>
      <c r="B376" s="453" t="s">
        <v>1303</v>
      </c>
      <c r="C376" s="452" t="s">
        <v>464</v>
      </c>
      <c r="D376" s="452" t="s">
        <v>462</v>
      </c>
      <c r="E376" s="452" t="s">
        <v>1304</v>
      </c>
      <c r="F376" s="452" t="s">
        <v>479</v>
      </c>
      <c r="G376" s="454"/>
      <c r="H376" s="452" t="s">
        <v>730</v>
      </c>
      <c r="I376" s="452" t="s">
        <v>1305</v>
      </c>
      <c r="J376" s="452" t="s">
        <v>1305</v>
      </c>
      <c r="K376" s="452" t="s">
        <v>466</v>
      </c>
      <c r="L376" s="452" t="s">
        <v>701</v>
      </c>
      <c r="M376" s="452" t="s">
        <v>473</v>
      </c>
      <c r="N376" s="452" t="s">
        <v>468</v>
      </c>
      <c r="O376" s="452" t="s">
        <v>1305</v>
      </c>
    </row>
    <row r="377" spans="1:15" x14ac:dyDescent="0.3">
      <c r="A377" s="452" t="s">
        <v>462</v>
      </c>
      <c r="B377" s="453" t="s">
        <v>1306</v>
      </c>
      <c r="C377" s="452" t="s">
        <v>464</v>
      </c>
      <c r="D377" s="452" t="s">
        <v>462</v>
      </c>
      <c r="E377" s="452" t="s">
        <v>1307</v>
      </c>
      <c r="F377" s="452" t="s">
        <v>465</v>
      </c>
      <c r="G377" s="454"/>
      <c r="H377" s="452" t="s">
        <v>978</v>
      </c>
      <c r="I377" s="452" t="s">
        <v>978</v>
      </c>
      <c r="J377" s="452" t="s">
        <v>1308</v>
      </c>
      <c r="K377" s="452" t="s">
        <v>466</v>
      </c>
      <c r="L377" s="452" t="s">
        <v>701</v>
      </c>
      <c r="M377" s="452" t="s">
        <v>485</v>
      </c>
      <c r="N377" s="452" t="s">
        <v>813</v>
      </c>
      <c r="O377" s="452" t="s">
        <v>3060</v>
      </c>
    </row>
    <row r="378" spans="1:15" x14ac:dyDescent="0.3">
      <c r="A378" s="452" t="s">
        <v>462</v>
      </c>
      <c r="B378" s="453" t="s">
        <v>1309</v>
      </c>
      <c r="C378" s="452" t="s">
        <v>464</v>
      </c>
      <c r="D378" s="452" t="s">
        <v>462</v>
      </c>
      <c r="E378" s="452" t="s">
        <v>1310</v>
      </c>
      <c r="F378" s="452" t="s">
        <v>479</v>
      </c>
      <c r="G378" s="454"/>
      <c r="H378" s="452" t="s">
        <v>1311</v>
      </c>
      <c r="I378" s="452" t="s">
        <v>1312</v>
      </c>
      <c r="J378" s="452" t="s">
        <v>1313</v>
      </c>
      <c r="K378" s="452" t="s">
        <v>466</v>
      </c>
      <c r="L378" s="452" t="s">
        <v>701</v>
      </c>
      <c r="M378" s="452" t="s">
        <v>485</v>
      </c>
      <c r="N378" s="452" t="s">
        <v>813</v>
      </c>
      <c r="O378" s="452" t="s">
        <v>1311</v>
      </c>
    </row>
    <row r="379" spans="1:15" x14ac:dyDescent="0.3">
      <c r="A379" s="452" t="s">
        <v>462</v>
      </c>
      <c r="B379" s="453" t="s">
        <v>1314</v>
      </c>
      <c r="C379" s="452" t="s">
        <v>464</v>
      </c>
      <c r="D379" s="452" t="s">
        <v>462</v>
      </c>
      <c r="E379" s="452" t="s">
        <v>1315</v>
      </c>
      <c r="F379" s="452" t="s">
        <v>465</v>
      </c>
      <c r="G379" s="454"/>
      <c r="H379" s="452" t="s">
        <v>1316</v>
      </c>
      <c r="I379" s="452" t="s">
        <v>1316</v>
      </c>
      <c r="J379" s="452" t="s">
        <v>1316</v>
      </c>
      <c r="K379" s="452" t="s">
        <v>466</v>
      </c>
      <c r="L379" s="452" t="s">
        <v>701</v>
      </c>
      <c r="M379" s="452" t="s">
        <v>485</v>
      </c>
      <c r="N379" s="452" t="s">
        <v>813</v>
      </c>
      <c r="O379" s="452" t="s">
        <v>2244</v>
      </c>
    </row>
    <row r="380" spans="1:15" x14ac:dyDescent="0.3">
      <c r="A380" s="452" t="s">
        <v>462</v>
      </c>
      <c r="B380" s="453" t="s">
        <v>1317</v>
      </c>
      <c r="C380" s="452" t="s">
        <v>464</v>
      </c>
      <c r="D380" s="452" t="s">
        <v>462</v>
      </c>
      <c r="E380" s="452" t="s">
        <v>1318</v>
      </c>
      <c r="F380" s="452" t="s">
        <v>569</v>
      </c>
      <c r="G380" s="454">
        <v>41.4</v>
      </c>
      <c r="H380" s="452" t="s">
        <v>1319</v>
      </c>
      <c r="I380" s="452" t="s">
        <v>1319</v>
      </c>
      <c r="J380" s="452" t="s">
        <v>1319</v>
      </c>
      <c r="K380" s="452" t="s">
        <v>466</v>
      </c>
      <c r="L380" s="452" t="s">
        <v>701</v>
      </c>
      <c r="M380" s="452" t="s">
        <v>485</v>
      </c>
      <c r="N380" s="452" t="s">
        <v>813</v>
      </c>
      <c r="O380" s="452" t="s">
        <v>2629</v>
      </c>
    </row>
    <row r="381" spans="1:15" x14ac:dyDescent="0.3">
      <c r="A381" s="452" t="s">
        <v>462</v>
      </c>
      <c r="B381" s="453" t="s">
        <v>1320</v>
      </c>
      <c r="C381" s="452" t="s">
        <v>464</v>
      </c>
      <c r="D381" s="452" t="s">
        <v>462</v>
      </c>
      <c r="E381" s="452" t="s">
        <v>1321</v>
      </c>
      <c r="F381" s="452" t="s">
        <v>465</v>
      </c>
      <c r="G381" s="454"/>
      <c r="H381" s="452" t="s">
        <v>1322</v>
      </c>
      <c r="I381" s="452" t="s">
        <v>1322</v>
      </c>
      <c r="J381" s="452" t="s">
        <v>1322</v>
      </c>
      <c r="K381" s="452" t="s">
        <v>466</v>
      </c>
      <c r="L381" s="452" t="s">
        <v>701</v>
      </c>
      <c r="M381" s="452" t="s">
        <v>485</v>
      </c>
      <c r="N381" s="452" t="s">
        <v>468</v>
      </c>
      <c r="O381" s="452" t="s">
        <v>1326</v>
      </c>
    </row>
    <row r="382" spans="1:15" x14ac:dyDescent="0.3">
      <c r="A382" s="452" t="s">
        <v>462</v>
      </c>
      <c r="B382" s="453" t="s">
        <v>1323</v>
      </c>
      <c r="C382" s="452" t="s">
        <v>464</v>
      </c>
      <c r="D382" s="452" t="s">
        <v>462</v>
      </c>
      <c r="E382" s="452">
        <v>2347</v>
      </c>
      <c r="F382" s="452" t="s">
        <v>569</v>
      </c>
      <c r="G382" s="454">
        <v>41.9</v>
      </c>
      <c r="H382" s="452" t="s">
        <v>475</v>
      </c>
      <c r="I382" s="452" t="s">
        <v>475</v>
      </c>
      <c r="J382" s="452" t="s">
        <v>475</v>
      </c>
      <c r="K382" s="452" t="s">
        <v>466</v>
      </c>
      <c r="L382" s="452" t="s">
        <v>701</v>
      </c>
      <c r="M382" s="452" t="s">
        <v>476</v>
      </c>
      <c r="N382" s="452" t="s">
        <v>468</v>
      </c>
      <c r="O382" s="452" t="s">
        <v>475</v>
      </c>
    </row>
    <row r="383" spans="1:15" x14ac:dyDescent="0.3">
      <c r="A383" s="452" t="s">
        <v>462</v>
      </c>
      <c r="B383" s="453" t="s">
        <v>1324</v>
      </c>
      <c r="C383" s="452" t="s">
        <v>464</v>
      </c>
      <c r="D383" s="452" t="s">
        <v>462</v>
      </c>
      <c r="E383" s="452" t="s">
        <v>1325</v>
      </c>
      <c r="F383" s="452" t="s">
        <v>479</v>
      </c>
      <c r="G383" s="454"/>
      <c r="H383" s="452" t="s">
        <v>1326</v>
      </c>
      <c r="I383" s="452" t="s">
        <v>1326</v>
      </c>
      <c r="J383" s="452" t="s">
        <v>1326</v>
      </c>
      <c r="K383" s="452" t="s">
        <v>466</v>
      </c>
      <c r="L383" s="452" t="s">
        <v>701</v>
      </c>
      <c r="M383" s="452" t="s">
        <v>485</v>
      </c>
      <c r="N383" s="452" t="s">
        <v>813</v>
      </c>
      <c r="O383" s="452" t="s">
        <v>2244</v>
      </c>
    </row>
    <row r="384" spans="1:15" x14ac:dyDescent="0.3">
      <c r="A384" s="452" t="s">
        <v>462</v>
      </c>
      <c r="B384" s="453" t="s">
        <v>1327</v>
      </c>
      <c r="C384" s="452" t="s">
        <v>464</v>
      </c>
      <c r="D384" s="452" t="s">
        <v>462</v>
      </c>
      <c r="E384" s="452" t="s">
        <v>1328</v>
      </c>
      <c r="F384" s="452" t="s">
        <v>465</v>
      </c>
      <c r="G384" s="454"/>
      <c r="H384" s="452" t="s">
        <v>1120</v>
      </c>
      <c r="I384" s="452" t="s">
        <v>1120</v>
      </c>
      <c r="J384" s="452" t="s">
        <v>1120</v>
      </c>
      <c r="K384" s="452" t="s">
        <v>466</v>
      </c>
      <c r="L384" s="452" t="s">
        <v>701</v>
      </c>
      <c r="M384" s="452" t="s">
        <v>485</v>
      </c>
      <c r="N384" s="452" t="s">
        <v>813</v>
      </c>
      <c r="O384" s="452" t="s">
        <v>1441</v>
      </c>
    </row>
    <row r="385" spans="1:15" x14ac:dyDescent="0.3">
      <c r="A385" s="452" t="s">
        <v>462</v>
      </c>
      <c r="B385" s="453" t="s">
        <v>1329</v>
      </c>
      <c r="C385" s="452" t="s">
        <v>464</v>
      </c>
      <c r="D385" s="452" t="s">
        <v>462</v>
      </c>
      <c r="E385" s="452" t="s">
        <v>1330</v>
      </c>
      <c r="F385" s="452" t="s">
        <v>569</v>
      </c>
      <c r="G385" s="454">
        <v>42.1</v>
      </c>
      <c r="H385" s="452" t="s">
        <v>1264</v>
      </c>
      <c r="I385" s="452" t="s">
        <v>1264</v>
      </c>
      <c r="J385" s="452" t="s">
        <v>1264</v>
      </c>
      <c r="K385" s="452" t="s">
        <v>466</v>
      </c>
      <c r="L385" s="452" t="s">
        <v>701</v>
      </c>
      <c r="M385" s="452" t="s">
        <v>485</v>
      </c>
      <c r="N385" s="452" t="s">
        <v>806</v>
      </c>
      <c r="O385" s="452" t="s">
        <v>3078</v>
      </c>
    </row>
    <row r="386" spans="1:15" x14ac:dyDescent="0.3">
      <c r="A386" s="452" t="s">
        <v>462</v>
      </c>
      <c r="B386" s="453" t="s">
        <v>1331</v>
      </c>
      <c r="C386" s="452" t="s">
        <v>464</v>
      </c>
      <c r="D386" s="452" t="s">
        <v>462</v>
      </c>
      <c r="E386" s="452" t="s">
        <v>1332</v>
      </c>
      <c r="F386" s="452" t="s">
        <v>465</v>
      </c>
      <c r="G386" s="454"/>
      <c r="H386" s="452" t="s">
        <v>1009</v>
      </c>
      <c r="I386" s="452" t="s">
        <v>1009</v>
      </c>
      <c r="J386" s="452" t="s">
        <v>1009</v>
      </c>
      <c r="K386" s="452" t="s">
        <v>466</v>
      </c>
      <c r="L386" s="452" t="s">
        <v>701</v>
      </c>
      <c r="M386" s="452" t="s">
        <v>485</v>
      </c>
      <c r="N386" s="452" t="s">
        <v>813</v>
      </c>
      <c r="O386" s="452" t="s">
        <v>3079</v>
      </c>
    </row>
    <row r="387" spans="1:15" x14ac:dyDescent="0.3">
      <c r="A387" s="452" t="s">
        <v>462</v>
      </c>
      <c r="B387" s="453" t="s">
        <v>1333</v>
      </c>
      <c r="C387" s="452" t="s">
        <v>464</v>
      </c>
      <c r="D387" s="452" t="s">
        <v>462</v>
      </c>
      <c r="E387" s="452" t="s">
        <v>1334</v>
      </c>
      <c r="F387" s="452" t="s">
        <v>465</v>
      </c>
      <c r="G387" s="454"/>
      <c r="H387" s="452" t="s">
        <v>1335</v>
      </c>
      <c r="I387" s="452" t="s">
        <v>1335</v>
      </c>
      <c r="J387" s="452" t="s">
        <v>1335</v>
      </c>
      <c r="K387" s="452" t="s">
        <v>466</v>
      </c>
      <c r="L387" s="452" t="s">
        <v>701</v>
      </c>
      <c r="M387" s="452" t="s">
        <v>485</v>
      </c>
      <c r="N387" s="452" t="s">
        <v>813</v>
      </c>
      <c r="O387" s="452" t="s">
        <v>1441</v>
      </c>
    </row>
    <row r="388" spans="1:15" x14ac:dyDescent="0.3">
      <c r="A388" s="452" t="s">
        <v>462</v>
      </c>
      <c r="B388" s="453" t="s">
        <v>1336</v>
      </c>
      <c r="C388" s="452" t="s">
        <v>464</v>
      </c>
      <c r="D388" s="452" t="s">
        <v>462</v>
      </c>
      <c r="E388" s="452" t="s">
        <v>1337</v>
      </c>
      <c r="F388" s="452" t="s">
        <v>465</v>
      </c>
      <c r="G388" s="454"/>
      <c r="H388" s="452" t="s">
        <v>1141</v>
      </c>
      <c r="I388" s="452" t="s">
        <v>1141</v>
      </c>
      <c r="J388" s="452" t="s">
        <v>1141</v>
      </c>
      <c r="K388" s="452" t="s">
        <v>466</v>
      </c>
      <c r="L388" s="452" t="s">
        <v>701</v>
      </c>
      <c r="M388" s="452" t="s">
        <v>485</v>
      </c>
      <c r="N388" s="452" t="s">
        <v>468</v>
      </c>
      <c r="O388" s="452" t="s">
        <v>1141</v>
      </c>
    </row>
    <row r="389" spans="1:15" x14ac:dyDescent="0.3">
      <c r="A389" s="452" t="s">
        <v>462</v>
      </c>
      <c r="B389" s="453" t="s">
        <v>1338</v>
      </c>
      <c r="C389" s="452" t="s">
        <v>464</v>
      </c>
      <c r="D389" s="452" t="s">
        <v>462</v>
      </c>
      <c r="E389" s="452" t="s">
        <v>1339</v>
      </c>
      <c r="F389" s="452" t="s">
        <v>465</v>
      </c>
      <c r="G389" s="454"/>
      <c r="H389" s="452" t="s">
        <v>861</v>
      </c>
      <c r="I389" s="452" t="s">
        <v>861</v>
      </c>
      <c r="J389" s="452" t="s">
        <v>1256</v>
      </c>
      <c r="K389" s="452" t="s">
        <v>466</v>
      </c>
      <c r="L389" s="452" t="s">
        <v>701</v>
      </c>
      <c r="M389" s="452" t="s">
        <v>485</v>
      </c>
      <c r="N389" s="452" t="s">
        <v>839</v>
      </c>
      <c r="O389" s="452" t="s">
        <v>3044</v>
      </c>
    </row>
    <row r="390" spans="1:15" x14ac:dyDescent="0.3">
      <c r="A390" s="452" t="s">
        <v>462</v>
      </c>
      <c r="B390" s="453" t="s">
        <v>1340</v>
      </c>
      <c r="C390" s="452" t="s">
        <v>464</v>
      </c>
      <c r="D390" s="452" t="s">
        <v>462</v>
      </c>
      <c r="E390" s="452" t="s">
        <v>1341</v>
      </c>
      <c r="F390" s="452" t="s">
        <v>465</v>
      </c>
      <c r="G390" s="454"/>
      <c r="H390" s="452" t="s">
        <v>1044</v>
      </c>
      <c r="I390" s="452" t="s">
        <v>1044</v>
      </c>
      <c r="J390" s="452" t="s">
        <v>1044</v>
      </c>
      <c r="K390" s="452" t="s">
        <v>466</v>
      </c>
      <c r="L390" s="452" t="s">
        <v>701</v>
      </c>
      <c r="M390" s="452" t="s">
        <v>485</v>
      </c>
      <c r="N390" s="452" t="s">
        <v>813</v>
      </c>
      <c r="O390" s="452" t="s">
        <v>1441</v>
      </c>
    </row>
    <row r="391" spans="1:15" x14ac:dyDescent="0.3">
      <c r="A391" s="452" t="s">
        <v>462</v>
      </c>
      <c r="B391" s="453" t="s">
        <v>1342</v>
      </c>
      <c r="C391" s="452" t="s">
        <v>464</v>
      </c>
      <c r="D391" s="452" t="s">
        <v>462</v>
      </c>
      <c r="E391" s="452" t="s">
        <v>1343</v>
      </c>
      <c r="F391" s="452" t="s">
        <v>569</v>
      </c>
      <c r="G391" s="454">
        <v>41.7</v>
      </c>
      <c r="H391" s="452" t="s">
        <v>1344</v>
      </c>
      <c r="I391" s="452" t="s">
        <v>1344</v>
      </c>
      <c r="J391" s="452" t="s">
        <v>1344</v>
      </c>
      <c r="K391" s="452" t="s">
        <v>466</v>
      </c>
      <c r="L391" s="452" t="s">
        <v>701</v>
      </c>
      <c r="M391" s="452" t="s">
        <v>485</v>
      </c>
      <c r="N391" s="452" t="s">
        <v>813</v>
      </c>
      <c r="O391" s="452" t="s">
        <v>3080</v>
      </c>
    </row>
    <row r="392" spans="1:15" x14ac:dyDescent="0.3">
      <c r="A392" s="452" t="s">
        <v>462</v>
      </c>
      <c r="B392" s="453" t="s">
        <v>1345</v>
      </c>
      <c r="C392" s="452" t="s">
        <v>464</v>
      </c>
      <c r="D392" s="452" t="s">
        <v>462</v>
      </c>
      <c r="E392" s="452" t="s">
        <v>1346</v>
      </c>
      <c r="F392" s="452" t="s">
        <v>465</v>
      </c>
      <c r="G392" s="454"/>
      <c r="H392" s="452" t="s">
        <v>628</v>
      </c>
      <c r="I392" s="452" t="s">
        <v>628</v>
      </c>
      <c r="J392" s="452" t="s">
        <v>628</v>
      </c>
      <c r="K392" s="452" t="s">
        <v>466</v>
      </c>
      <c r="L392" s="452" t="s">
        <v>701</v>
      </c>
      <c r="M392" s="452" t="s">
        <v>485</v>
      </c>
      <c r="N392" s="452" t="s">
        <v>813</v>
      </c>
      <c r="O392" s="452" t="s">
        <v>3060</v>
      </c>
    </row>
    <row r="393" spans="1:15" x14ac:dyDescent="0.3">
      <c r="A393" s="452" t="s">
        <v>462</v>
      </c>
      <c r="B393" s="453" t="s">
        <v>1347</v>
      </c>
      <c r="C393" s="452" t="s">
        <v>464</v>
      </c>
      <c r="D393" s="452" t="s">
        <v>462</v>
      </c>
      <c r="E393" s="452" t="s">
        <v>1348</v>
      </c>
      <c r="F393" s="452" t="s">
        <v>569</v>
      </c>
      <c r="G393" s="454">
        <v>42.1</v>
      </c>
      <c r="H393" s="452" t="s">
        <v>1264</v>
      </c>
      <c r="I393" s="452" t="s">
        <v>1264</v>
      </c>
      <c r="J393" s="452" t="s">
        <v>1264</v>
      </c>
      <c r="K393" s="452" t="s">
        <v>466</v>
      </c>
      <c r="L393" s="452" t="s">
        <v>701</v>
      </c>
      <c r="M393" s="452" t="s">
        <v>485</v>
      </c>
      <c r="N393" s="452" t="s">
        <v>813</v>
      </c>
      <c r="O393" s="452" t="s">
        <v>1441</v>
      </c>
    </row>
    <row r="394" spans="1:15" x14ac:dyDescent="0.3">
      <c r="A394" s="452" t="s">
        <v>462</v>
      </c>
      <c r="B394" s="453" t="s">
        <v>1349</v>
      </c>
      <c r="C394" s="452" t="s">
        <v>464</v>
      </c>
      <c r="D394" s="452" t="s">
        <v>462</v>
      </c>
      <c r="E394" s="452" t="s">
        <v>1350</v>
      </c>
      <c r="F394" s="452" t="s">
        <v>465</v>
      </c>
      <c r="G394" s="454"/>
      <c r="H394" s="452" t="s">
        <v>1351</v>
      </c>
      <c r="I394" s="452" t="s">
        <v>1352</v>
      </c>
      <c r="J394" s="452" t="s">
        <v>1352</v>
      </c>
      <c r="K394" s="452" t="s">
        <v>466</v>
      </c>
      <c r="L394" s="452" t="s">
        <v>701</v>
      </c>
      <c r="M394" s="452" t="s">
        <v>485</v>
      </c>
      <c r="N394" s="452" t="s">
        <v>813</v>
      </c>
      <c r="O394" s="452" t="s">
        <v>1441</v>
      </c>
    </row>
    <row r="395" spans="1:15" x14ac:dyDescent="0.3">
      <c r="A395" s="452" t="s">
        <v>462</v>
      </c>
      <c r="B395" s="453" t="s">
        <v>1354</v>
      </c>
      <c r="C395" s="452" t="s">
        <v>464</v>
      </c>
      <c r="D395" s="452" t="s">
        <v>462</v>
      </c>
      <c r="E395" s="452" t="s">
        <v>1355</v>
      </c>
      <c r="F395" s="452" t="s">
        <v>465</v>
      </c>
      <c r="G395" s="454"/>
      <c r="H395" s="452" t="s">
        <v>1044</v>
      </c>
      <c r="I395" s="452" t="s">
        <v>1044</v>
      </c>
      <c r="J395" s="452" t="s">
        <v>1044</v>
      </c>
      <c r="K395" s="452" t="s">
        <v>466</v>
      </c>
      <c r="L395" s="452" t="s">
        <v>701</v>
      </c>
      <c r="M395" s="452" t="s">
        <v>485</v>
      </c>
      <c r="N395" s="452" t="s">
        <v>813</v>
      </c>
      <c r="O395" s="452" t="s">
        <v>3081</v>
      </c>
    </row>
    <row r="396" spans="1:15" hidden="1" x14ac:dyDescent="0.3">
      <c r="A396" s="452" t="s">
        <v>462</v>
      </c>
      <c r="B396" s="453" t="s">
        <v>1356</v>
      </c>
      <c r="C396" s="452" t="s">
        <v>464</v>
      </c>
      <c r="D396" s="452" t="s">
        <v>462</v>
      </c>
      <c r="E396" s="452" t="s">
        <v>1084</v>
      </c>
      <c r="F396" s="452" t="s">
        <v>1233</v>
      </c>
      <c r="G396" s="454"/>
      <c r="H396" s="452" t="s">
        <v>1357</v>
      </c>
      <c r="I396" s="452" t="s">
        <v>1357</v>
      </c>
      <c r="J396" s="452" t="s">
        <v>1357</v>
      </c>
      <c r="K396" s="452" t="s">
        <v>466</v>
      </c>
      <c r="L396" s="452" t="s">
        <v>701</v>
      </c>
    </row>
    <row r="397" spans="1:15" x14ac:dyDescent="0.3">
      <c r="A397" s="452" t="s">
        <v>462</v>
      </c>
      <c r="B397" s="453" t="s">
        <v>1358</v>
      </c>
      <c r="C397" s="452" t="s">
        <v>464</v>
      </c>
      <c r="D397" s="452" t="s">
        <v>462</v>
      </c>
      <c r="E397" s="452" t="s">
        <v>1359</v>
      </c>
      <c r="F397" s="452" t="s">
        <v>510</v>
      </c>
      <c r="G397" s="454">
        <v>42</v>
      </c>
      <c r="H397" s="452" t="s">
        <v>892</v>
      </c>
      <c r="I397" s="452" t="s">
        <v>892</v>
      </c>
      <c r="J397" s="452" t="s">
        <v>892</v>
      </c>
      <c r="K397" s="452" t="s">
        <v>466</v>
      </c>
      <c r="L397" s="452" t="s">
        <v>701</v>
      </c>
      <c r="M397" s="452" t="s">
        <v>485</v>
      </c>
      <c r="N397" s="452" t="s">
        <v>813</v>
      </c>
      <c r="O397" s="452" t="s">
        <v>2244</v>
      </c>
    </row>
    <row r="398" spans="1:15" x14ac:dyDescent="0.3">
      <c r="A398" s="452" t="s">
        <v>462</v>
      </c>
      <c r="B398" s="453" t="s">
        <v>1360</v>
      </c>
      <c r="C398" s="452" t="s">
        <v>464</v>
      </c>
      <c r="D398" s="452" t="s">
        <v>462</v>
      </c>
      <c r="E398" s="452" t="s">
        <v>1361</v>
      </c>
      <c r="F398" s="452" t="s">
        <v>479</v>
      </c>
      <c r="G398" s="454"/>
      <c r="H398" s="452" t="s">
        <v>1362</v>
      </c>
      <c r="I398" s="452" t="s">
        <v>1362</v>
      </c>
      <c r="J398" s="452" t="s">
        <v>1362</v>
      </c>
      <c r="K398" s="452" t="s">
        <v>466</v>
      </c>
      <c r="L398" s="452" t="s">
        <v>701</v>
      </c>
      <c r="M398" s="452" t="s">
        <v>485</v>
      </c>
      <c r="N398" s="452" t="s">
        <v>813</v>
      </c>
      <c r="O398" s="452" t="s">
        <v>1441</v>
      </c>
    </row>
    <row r="399" spans="1:15" x14ac:dyDescent="0.3">
      <c r="A399" s="452" t="s">
        <v>462</v>
      </c>
      <c r="B399" s="453" t="s">
        <v>1363</v>
      </c>
      <c r="C399" s="452" t="s">
        <v>464</v>
      </c>
      <c r="D399" s="452" t="s">
        <v>462</v>
      </c>
      <c r="E399" s="452">
        <v>2316</v>
      </c>
      <c r="F399" s="452" t="s">
        <v>510</v>
      </c>
      <c r="G399" s="454">
        <v>42.1</v>
      </c>
      <c r="H399" s="452" t="s">
        <v>475</v>
      </c>
      <c r="I399" s="452" t="s">
        <v>475</v>
      </c>
      <c r="J399" s="452" t="s">
        <v>475</v>
      </c>
      <c r="K399" s="452" t="s">
        <v>466</v>
      </c>
      <c r="L399" s="452" t="s">
        <v>701</v>
      </c>
      <c r="M399" s="452" t="s">
        <v>476</v>
      </c>
      <c r="N399" s="452" t="s">
        <v>468</v>
      </c>
      <c r="O399" s="452" t="s">
        <v>475</v>
      </c>
    </row>
    <row r="400" spans="1:15" x14ac:dyDescent="0.3">
      <c r="A400" s="452" t="s">
        <v>462</v>
      </c>
      <c r="B400" s="453" t="s">
        <v>1364</v>
      </c>
      <c r="C400" s="452" t="s">
        <v>464</v>
      </c>
      <c r="D400" s="452" t="s">
        <v>462</v>
      </c>
      <c r="E400" s="452" t="s">
        <v>1365</v>
      </c>
      <c r="F400" s="452" t="s">
        <v>479</v>
      </c>
      <c r="G400" s="454"/>
      <c r="H400" s="452" t="s">
        <v>1366</v>
      </c>
      <c r="I400" s="452" t="s">
        <v>1366</v>
      </c>
      <c r="J400" s="452" t="s">
        <v>1367</v>
      </c>
      <c r="K400" s="452" t="s">
        <v>466</v>
      </c>
      <c r="L400" s="452" t="s">
        <v>701</v>
      </c>
      <c r="M400" s="452" t="s">
        <v>485</v>
      </c>
      <c r="N400" s="452" t="s">
        <v>813</v>
      </c>
      <c r="O400" s="452" t="s">
        <v>1311</v>
      </c>
    </row>
    <row r="401" spans="1:15" x14ac:dyDescent="0.3">
      <c r="A401" s="452" t="s">
        <v>462</v>
      </c>
      <c r="B401" s="453" t="s">
        <v>1368</v>
      </c>
      <c r="C401" s="452" t="s">
        <v>464</v>
      </c>
      <c r="D401" s="452" t="s">
        <v>462</v>
      </c>
      <c r="E401" s="452" t="s">
        <v>1369</v>
      </c>
      <c r="F401" s="452" t="s">
        <v>465</v>
      </c>
      <c r="G401" s="454"/>
      <c r="H401" s="452" t="s">
        <v>585</v>
      </c>
      <c r="I401" s="452" t="s">
        <v>585</v>
      </c>
      <c r="J401" s="452" t="s">
        <v>1370</v>
      </c>
      <c r="K401" s="452" t="s">
        <v>466</v>
      </c>
      <c r="L401" s="452" t="s">
        <v>701</v>
      </c>
      <c r="M401" s="452" t="s">
        <v>485</v>
      </c>
      <c r="N401" s="452" t="s">
        <v>813</v>
      </c>
      <c r="O401" s="452" t="s">
        <v>1441</v>
      </c>
    </row>
    <row r="402" spans="1:15" x14ac:dyDescent="0.3">
      <c r="A402" s="452" t="s">
        <v>462</v>
      </c>
      <c r="B402" s="453" t="s">
        <v>1371</v>
      </c>
      <c r="C402" s="452" t="s">
        <v>464</v>
      </c>
      <c r="D402" s="452" t="s">
        <v>462</v>
      </c>
      <c r="E402" s="452" t="s">
        <v>1372</v>
      </c>
      <c r="F402" s="452" t="s">
        <v>569</v>
      </c>
      <c r="G402" s="454">
        <v>41.9</v>
      </c>
      <c r="H402" s="452" t="s">
        <v>1373</v>
      </c>
      <c r="I402" s="452" t="s">
        <v>1373</v>
      </c>
      <c r="J402" s="452" t="s">
        <v>1373</v>
      </c>
      <c r="K402" s="452" t="s">
        <v>466</v>
      </c>
      <c r="L402" s="452" t="s">
        <v>701</v>
      </c>
      <c r="M402" s="452" t="s">
        <v>485</v>
      </c>
      <c r="N402" s="452" t="s">
        <v>813</v>
      </c>
      <c r="O402" s="452" t="s">
        <v>1441</v>
      </c>
    </row>
    <row r="403" spans="1:15" x14ac:dyDescent="0.3">
      <c r="A403" s="452" t="s">
        <v>462</v>
      </c>
      <c r="B403" s="453" t="s">
        <v>1374</v>
      </c>
      <c r="C403" s="452" t="s">
        <v>464</v>
      </c>
      <c r="D403" s="452" t="s">
        <v>462</v>
      </c>
      <c r="E403" s="452" t="s">
        <v>1375</v>
      </c>
      <c r="F403" s="452" t="s">
        <v>465</v>
      </c>
      <c r="G403" s="454"/>
      <c r="H403" s="452" t="s">
        <v>576</v>
      </c>
      <c r="I403" s="452" t="s">
        <v>576</v>
      </c>
      <c r="J403" s="452" t="s">
        <v>576</v>
      </c>
      <c r="K403" s="452" t="s">
        <v>466</v>
      </c>
      <c r="L403" s="452" t="s">
        <v>701</v>
      </c>
      <c r="M403" s="452" t="s">
        <v>1068</v>
      </c>
      <c r="N403" s="452" t="s">
        <v>806</v>
      </c>
      <c r="O403" s="452" t="s">
        <v>2912</v>
      </c>
    </row>
    <row r="404" spans="1:15" x14ac:dyDescent="0.3">
      <c r="A404" s="452" t="s">
        <v>462</v>
      </c>
      <c r="B404" s="453" t="s">
        <v>1376</v>
      </c>
      <c r="C404" s="452" t="s">
        <v>464</v>
      </c>
      <c r="D404" s="452" t="s">
        <v>462</v>
      </c>
      <c r="E404" s="452" t="s">
        <v>1377</v>
      </c>
      <c r="F404" s="452" t="s">
        <v>465</v>
      </c>
      <c r="G404" s="454"/>
      <c r="H404" s="452" t="s">
        <v>1378</v>
      </c>
      <c r="I404" s="452" t="s">
        <v>1378</v>
      </c>
      <c r="J404" s="452" t="s">
        <v>1378</v>
      </c>
      <c r="K404" s="452" t="s">
        <v>466</v>
      </c>
      <c r="L404" s="452" t="s">
        <v>701</v>
      </c>
      <c r="M404" s="452" t="s">
        <v>485</v>
      </c>
      <c r="N404" s="452" t="s">
        <v>813</v>
      </c>
      <c r="O404" s="452" t="s">
        <v>1311</v>
      </c>
    </row>
    <row r="405" spans="1:15" x14ac:dyDescent="0.3">
      <c r="A405" s="452" t="s">
        <v>462</v>
      </c>
      <c r="B405" s="453" t="s">
        <v>1379</v>
      </c>
      <c r="C405" s="452" t="s">
        <v>464</v>
      </c>
      <c r="D405" s="452" t="s">
        <v>462</v>
      </c>
      <c r="E405" s="452" t="s">
        <v>1380</v>
      </c>
      <c r="F405" s="452" t="s">
        <v>479</v>
      </c>
      <c r="G405" s="454"/>
      <c r="H405" s="452" t="s">
        <v>914</v>
      </c>
      <c r="I405" s="452" t="s">
        <v>914</v>
      </c>
      <c r="J405" s="452" t="s">
        <v>1381</v>
      </c>
      <c r="K405" s="452" t="s">
        <v>466</v>
      </c>
      <c r="L405" s="452" t="s">
        <v>701</v>
      </c>
      <c r="M405" s="452" t="s">
        <v>485</v>
      </c>
      <c r="N405" s="452" t="s">
        <v>813</v>
      </c>
      <c r="O405" s="452" t="s">
        <v>3082</v>
      </c>
    </row>
    <row r="406" spans="1:15" x14ac:dyDescent="0.3">
      <c r="A406" s="452" t="s">
        <v>462</v>
      </c>
      <c r="B406" s="453" t="s">
        <v>1382</v>
      </c>
      <c r="C406" s="452" t="s">
        <v>464</v>
      </c>
      <c r="D406" s="452" t="s">
        <v>462</v>
      </c>
      <c r="E406" s="452" t="s">
        <v>1383</v>
      </c>
      <c r="F406" s="452" t="s">
        <v>465</v>
      </c>
      <c r="G406" s="454"/>
      <c r="H406" s="452" t="s">
        <v>1322</v>
      </c>
      <c r="I406" s="452" t="s">
        <v>1322</v>
      </c>
      <c r="J406" s="452" t="s">
        <v>1322</v>
      </c>
      <c r="K406" s="452" t="s">
        <v>466</v>
      </c>
      <c r="L406" s="452" t="s">
        <v>701</v>
      </c>
      <c r="M406" s="452" t="s">
        <v>485</v>
      </c>
      <c r="N406" s="452" t="s">
        <v>813</v>
      </c>
      <c r="O406" s="452" t="s">
        <v>3082</v>
      </c>
    </row>
    <row r="407" spans="1:15" x14ac:dyDescent="0.3">
      <c r="A407" s="452" t="s">
        <v>462</v>
      </c>
      <c r="B407" s="453" t="s">
        <v>1384</v>
      </c>
      <c r="C407" s="452" t="s">
        <v>464</v>
      </c>
      <c r="D407" s="452" t="s">
        <v>462</v>
      </c>
      <c r="E407" s="452" t="s">
        <v>1385</v>
      </c>
      <c r="F407" s="452" t="s">
        <v>465</v>
      </c>
      <c r="G407" s="454"/>
      <c r="H407" s="452" t="s">
        <v>1326</v>
      </c>
      <c r="I407" s="452" t="s">
        <v>1326</v>
      </c>
      <c r="J407" s="452" t="s">
        <v>1326</v>
      </c>
      <c r="K407" s="452" t="s">
        <v>466</v>
      </c>
      <c r="L407" s="452" t="s">
        <v>701</v>
      </c>
      <c r="M407" s="452" t="s">
        <v>485</v>
      </c>
      <c r="N407" s="452" t="s">
        <v>468</v>
      </c>
      <c r="O407" s="452" t="s">
        <v>1326</v>
      </c>
    </row>
    <row r="408" spans="1:15" hidden="1" x14ac:dyDescent="0.3">
      <c r="A408" s="452" t="s">
        <v>462</v>
      </c>
      <c r="B408" s="453" t="s">
        <v>1386</v>
      </c>
      <c r="C408" s="452" t="s">
        <v>464</v>
      </c>
      <c r="D408" s="452" t="s">
        <v>462</v>
      </c>
      <c r="E408" s="452" t="s">
        <v>1387</v>
      </c>
      <c r="F408" s="452" t="s">
        <v>1233</v>
      </c>
      <c r="G408" s="454"/>
      <c r="H408" s="452" t="s">
        <v>1301</v>
      </c>
      <c r="I408" s="452" t="s">
        <v>1301</v>
      </c>
      <c r="J408" s="452" t="s">
        <v>1301</v>
      </c>
      <c r="K408" s="452" t="s">
        <v>466</v>
      </c>
      <c r="L408" s="452" t="s">
        <v>701</v>
      </c>
    </row>
    <row r="409" spans="1:15" x14ac:dyDescent="0.3">
      <c r="A409" s="452" t="s">
        <v>462</v>
      </c>
      <c r="B409" s="453" t="s">
        <v>1388</v>
      </c>
      <c r="C409" s="452" t="s">
        <v>464</v>
      </c>
      <c r="D409" s="452" t="s">
        <v>462</v>
      </c>
      <c r="E409" s="452" t="s">
        <v>1389</v>
      </c>
      <c r="F409" s="452" t="s">
        <v>510</v>
      </c>
      <c r="G409" s="454">
        <v>41.9</v>
      </c>
      <c r="H409" s="452" t="s">
        <v>892</v>
      </c>
      <c r="I409" s="452" t="s">
        <v>892</v>
      </c>
      <c r="J409" s="452" t="s">
        <v>892</v>
      </c>
      <c r="K409" s="452" t="s">
        <v>466</v>
      </c>
      <c r="L409" s="452" t="s">
        <v>701</v>
      </c>
      <c r="M409" s="452" t="s">
        <v>485</v>
      </c>
      <c r="N409" s="452" t="s">
        <v>813</v>
      </c>
      <c r="O409" s="452" t="s">
        <v>2244</v>
      </c>
    </row>
    <row r="410" spans="1:15" x14ac:dyDescent="0.3">
      <c r="A410" s="452" t="s">
        <v>462</v>
      </c>
      <c r="B410" s="453" t="s">
        <v>1390</v>
      </c>
      <c r="C410" s="452" t="s">
        <v>464</v>
      </c>
      <c r="D410" s="452" t="s">
        <v>462</v>
      </c>
      <c r="E410" s="452" t="s">
        <v>1391</v>
      </c>
      <c r="F410" s="452" t="s">
        <v>465</v>
      </c>
      <c r="G410" s="454"/>
      <c r="H410" s="452" t="s">
        <v>1322</v>
      </c>
      <c r="I410" s="452" t="s">
        <v>1322</v>
      </c>
      <c r="J410" s="452" t="s">
        <v>1322</v>
      </c>
      <c r="K410" s="452" t="s">
        <v>466</v>
      </c>
      <c r="L410" s="452" t="s">
        <v>701</v>
      </c>
      <c r="M410" s="452" t="s">
        <v>485</v>
      </c>
      <c r="N410" s="452" t="s">
        <v>813</v>
      </c>
      <c r="O410" s="452" t="s">
        <v>3082</v>
      </c>
    </row>
    <row r="411" spans="1:15" x14ac:dyDescent="0.3">
      <c r="A411" s="452" t="s">
        <v>462</v>
      </c>
      <c r="B411" s="453" t="s">
        <v>1392</v>
      </c>
      <c r="C411" s="452" t="s">
        <v>464</v>
      </c>
      <c r="D411" s="452" t="s">
        <v>462</v>
      </c>
      <c r="E411" s="452" t="s">
        <v>1393</v>
      </c>
      <c r="F411" s="452" t="s">
        <v>569</v>
      </c>
      <c r="G411" s="454">
        <v>41.8</v>
      </c>
      <c r="H411" s="452" t="s">
        <v>561</v>
      </c>
      <c r="I411" s="452" t="s">
        <v>561</v>
      </c>
      <c r="J411" s="452" t="s">
        <v>1394</v>
      </c>
      <c r="K411" s="452" t="s">
        <v>466</v>
      </c>
      <c r="L411" s="452" t="s">
        <v>701</v>
      </c>
      <c r="M411" s="452" t="s">
        <v>485</v>
      </c>
      <c r="N411" s="452" t="s">
        <v>468</v>
      </c>
      <c r="O411" s="452" t="s">
        <v>495</v>
      </c>
    </row>
    <row r="412" spans="1:15" x14ac:dyDescent="0.3">
      <c r="A412" s="452" t="s">
        <v>462</v>
      </c>
      <c r="B412" s="453" t="s">
        <v>1395</v>
      </c>
      <c r="C412" s="452" t="s">
        <v>464</v>
      </c>
      <c r="D412" s="452" t="s">
        <v>462</v>
      </c>
      <c r="E412" s="452" t="s">
        <v>1396</v>
      </c>
      <c r="F412" s="452" t="s">
        <v>479</v>
      </c>
      <c r="G412" s="454"/>
      <c r="H412" s="452" t="s">
        <v>1397</v>
      </c>
      <c r="I412" s="452" t="s">
        <v>1398</v>
      </c>
      <c r="J412" s="452" t="s">
        <v>1398</v>
      </c>
      <c r="K412" s="452" t="s">
        <v>466</v>
      </c>
      <c r="L412" s="452" t="s">
        <v>701</v>
      </c>
      <c r="M412" s="452" t="s">
        <v>1068</v>
      </c>
      <c r="N412" s="452" t="s">
        <v>806</v>
      </c>
      <c r="O412" s="452" t="s">
        <v>2912</v>
      </c>
    </row>
    <row r="413" spans="1:15" x14ac:dyDescent="0.3">
      <c r="A413" s="452" t="s">
        <v>462</v>
      </c>
      <c r="B413" s="453" t="s">
        <v>1399</v>
      </c>
      <c r="C413" s="452" t="s">
        <v>464</v>
      </c>
      <c r="D413" s="452" t="s">
        <v>462</v>
      </c>
      <c r="E413" s="452" t="s">
        <v>1400</v>
      </c>
      <c r="F413" s="452" t="s">
        <v>465</v>
      </c>
      <c r="G413" s="454"/>
      <c r="H413" s="452" t="s">
        <v>1120</v>
      </c>
      <c r="I413" s="452" t="s">
        <v>1120</v>
      </c>
      <c r="J413" s="452" t="s">
        <v>1120</v>
      </c>
      <c r="K413" s="452" t="s">
        <v>466</v>
      </c>
      <c r="L413" s="452" t="s">
        <v>701</v>
      </c>
      <c r="M413" s="452" t="s">
        <v>485</v>
      </c>
      <c r="N413" s="452" t="s">
        <v>813</v>
      </c>
      <c r="O413" s="452" t="s">
        <v>1599</v>
      </c>
    </row>
    <row r="414" spans="1:15" hidden="1" x14ac:dyDescent="0.3">
      <c r="A414" s="452" t="s">
        <v>462</v>
      </c>
      <c r="B414" s="453" t="s">
        <v>1401</v>
      </c>
      <c r="C414" s="452" t="s">
        <v>464</v>
      </c>
      <c r="D414" s="452" t="s">
        <v>462</v>
      </c>
      <c r="E414" s="452" t="s">
        <v>1084</v>
      </c>
      <c r="F414" s="452" t="s">
        <v>1233</v>
      </c>
      <c r="G414" s="454"/>
      <c r="H414" s="452" t="s">
        <v>1357</v>
      </c>
      <c r="I414" s="452" t="s">
        <v>1357</v>
      </c>
      <c r="J414" s="452" t="s">
        <v>1357</v>
      </c>
      <c r="K414" s="452" t="s">
        <v>466</v>
      </c>
      <c r="L414" s="452" t="s">
        <v>701</v>
      </c>
    </row>
    <row r="415" spans="1:15" x14ac:dyDescent="0.3">
      <c r="A415" s="452" t="s">
        <v>462</v>
      </c>
      <c r="B415" s="453" t="s">
        <v>1402</v>
      </c>
      <c r="C415" s="452" t="s">
        <v>464</v>
      </c>
      <c r="D415" s="452" t="s">
        <v>462</v>
      </c>
      <c r="E415" s="452" t="s">
        <v>1403</v>
      </c>
      <c r="F415" s="452" t="s">
        <v>510</v>
      </c>
      <c r="G415" s="454">
        <v>41.7</v>
      </c>
      <c r="H415" s="452" t="s">
        <v>892</v>
      </c>
      <c r="I415" s="452" t="s">
        <v>892</v>
      </c>
      <c r="J415" s="452" t="s">
        <v>892</v>
      </c>
      <c r="K415" s="452" t="s">
        <v>466</v>
      </c>
      <c r="L415" s="452" t="s">
        <v>701</v>
      </c>
      <c r="M415" s="452" t="s">
        <v>485</v>
      </c>
      <c r="N415" s="452" t="s">
        <v>813</v>
      </c>
      <c r="O415" s="452" t="s">
        <v>3082</v>
      </c>
    </row>
    <row r="416" spans="1:15" x14ac:dyDescent="0.3">
      <c r="A416" s="452" t="s">
        <v>462</v>
      </c>
      <c r="B416" s="453" t="s">
        <v>1404</v>
      </c>
      <c r="C416" s="452" t="s">
        <v>464</v>
      </c>
      <c r="D416" s="452" t="s">
        <v>462</v>
      </c>
      <c r="E416" s="452" t="s">
        <v>1405</v>
      </c>
      <c r="F416" s="452" t="s">
        <v>569</v>
      </c>
      <c r="G416" s="454">
        <v>41.3</v>
      </c>
      <c r="H416" s="452" t="s">
        <v>929</v>
      </c>
      <c r="I416" s="452" t="s">
        <v>929</v>
      </c>
      <c r="J416" s="452" t="s">
        <v>930</v>
      </c>
      <c r="K416" s="452" t="s">
        <v>466</v>
      </c>
      <c r="L416" s="452" t="s">
        <v>701</v>
      </c>
      <c r="M416" s="452" t="s">
        <v>485</v>
      </c>
      <c r="N416" s="452" t="s">
        <v>813</v>
      </c>
      <c r="O416" s="452" t="s">
        <v>2629</v>
      </c>
    </row>
    <row r="417" spans="1:15" x14ac:dyDescent="0.3">
      <c r="A417" s="452" t="s">
        <v>462</v>
      </c>
      <c r="B417" s="453" t="s">
        <v>1406</v>
      </c>
      <c r="C417" s="452" t="s">
        <v>464</v>
      </c>
      <c r="D417" s="452" t="s">
        <v>462</v>
      </c>
      <c r="E417" s="452" t="s">
        <v>1407</v>
      </c>
      <c r="F417" s="452" t="s">
        <v>465</v>
      </c>
      <c r="G417" s="454"/>
      <c r="H417" s="452" t="s">
        <v>1141</v>
      </c>
      <c r="I417" s="452" t="s">
        <v>1141</v>
      </c>
      <c r="J417" s="452" t="s">
        <v>1141</v>
      </c>
      <c r="K417" s="452" t="s">
        <v>466</v>
      </c>
      <c r="L417" s="452" t="s">
        <v>701</v>
      </c>
      <c r="M417" s="452" t="s">
        <v>485</v>
      </c>
      <c r="N417" s="452" t="s">
        <v>468</v>
      </c>
      <c r="O417" s="452" t="s">
        <v>1141</v>
      </c>
    </row>
    <row r="418" spans="1:15" x14ac:dyDescent="0.3">
      <c r="A418" s="452" t="s">
        <v>462</v>
      </c>
      <c r="B418" s="453" t="s">
        <v>1408</v>
      </c>
      <c r="C418" s="452" t="s">
        <v>464</v>
      </c>
      <c r="D418" s="452" t="s">
        <v>462</v>
      </c>
      <c r="E418" s="452" t="s">
        <v>1409</v>
      </c>
      <c r="F418" s="452" t="s">
        <v>569</v>
      </c>
      <c r="G418" s="454">
        <v>41.3</v>
      </c>
      <c r="H418" s="452" t="s">
        <v>1037</v>
      </c>
      <c r="I418" s="452" t="s">
        <v>1037</v>
      </c>
      <c r="J418" s="452" t="s">
        <v>1038</v>
      </c>
      <c r="K418" s="452" t="s">
        <v>466</v>
      </c>
      <c r="L418" s="452" t="s">
        <v>701</v>
      </c>
      <c r="M418" s="452" t="s">
        <v>485</v>
      </c>
      <c r="N418" s="452" t="s">
        <v>813</v>
      </c>
      <c r="O418" s="452" t="s">
        <v>1441</v>
      </c>
    </row>
    <row r="419" spans="1:15" x14ac:dyDescent="0.3">
      <c r="A419" s="452" t="s">
        <v>462</v>
      </c>
      <c r="B419" s="453" t="s">
        <v>1410</v>
      </c>
      <c r="C419" s="452" t="s">
        <v>464</v>
      </c>
      <c r="D419" s="452" t="s">
        <v>462</v>
      </c>
      <c r="E419" s="452" t="s">
        <v>1411</v>
      </c>
      <c r="F419" s="452" t="s">
        <v>465</v>
      </c>
      <c r="G419" s="454"/>
      <c r="H419" s="452" t="s">
        <v>1412</v>
      </c>
      <c r="I419" s="452" t="s">
        <v>1412</v>
      </c>
      <c r="J419" s="452" t="s">
        <v>1412</v>
      </c>
      <c r="K419" s="452" t="s">
        <v>466</v>
      </c>
      <c r="L419" s="452" t="s">
        <v>701</v>
      </c>
      <c r="M419" s="452" t="s">
        <v>485</v>
      </c>
      <c r="N419" s="452" t="s">
        <v>813</v>
      </c>
      <c r="O419" s="452" t="s">
        <v>3082</v>
      </c>
    </row>
    <row r="420" spans="1:15" x14ac:dyDescent="0.3">
      <c r="A420" s="452" t="s">
        <v>462</v>
      </c>
      <c r="B420" s="453" t="s">
        <v>1413</v>
      </c>
      <c r="C420" s="452" t="s">
        <v>464</v>
      </c>
      <c r="D420" s="452" t="s">
        <v>462</v>
      </c>
      <c r="E420" s="452" t="s">
        <v>1414</v>
      </c>
      <c r="F420" s="452" t="s">
        <v>465</v>
      </c>
      <c r="G420" s="454"/>
      <c r="H420" s="452" t="s">
        <v>628</v>
      </c>
      <c r="I420" s="452" t="s">
        <v>628</v>
      </c>
      <c r="J420" s="452" t="s">
        <v>628</v>
      </c>
      <c r="K420" s="452" t="s">
        <v>466</v>
      </c>
      <c r="L420" s="452" t="s">
        <v>701</v>
      </c>
      <c r="M420" s="452" t="s">
        <v>485</v>
      </c>
      <c r="N420" s="452" t="s">
        <v>813</v>
      </c>
      <c r="O420" s="452" t="s">
        <v>3060</v>
      </c>
    </row>
    <row r="421" spans="1:15" x14ac:dyDescent="0.3">
      <c r="A421" s="452" t="s">
        <v>462</v>
      </c>
      <c r="B421" s="453" t="s">
        <v>1415</v>
      </c>
      <c r="C421" s="452" t="s">
        <v>464</v>
      </c>
      <c r="D421" s="452" t="s">
        <v>462</v>
      </c>
      <c r="E421" s="452" t="s">
        <v>1416</v>
      </c>
      <c r="F421" s="452" t="s">
        <v>465</v>
      </c>
      <c r="G421" s="454"/>
      <c r="H421" s="452" t="s">
        <v>985</v>
      </c>
      <c r="I421" s="452" t="s">
        <v>985</v>
      </c>
      <c r="J421" s="452" t="s">
        <v>985</v>
      </c>
      <c r="K421" s="452" t="s">
        <v>466</v>
      </c>
      <c r="L421" s="452" t="s">
        <v>701</v>
      </c>
      <c r="M421" s="452" t="s">
        <v>485</v>
      </c>
      <c r="N421" s="452" t="s">
        <v>799</v>
      </c>
      <c r="O421" s="452" t="s">
        <v>1047</v>
      </c>
    </row>
    <row r="422" spans="1:15" x14ac:dyDescent="0.3">
      <c r="A422" s="452" t="s">
        <v>462</v>
      </c>
      <c r="B422" s="453" t="s">
        <v>1417</v>
      </c>
      <c r="C422" s="452" t="s">
        <v>464</v>
      </c>
      <c r="D422" s="452" t="s">
        <v>462</v>
      </c>
      <c r="E422" s="452" t="s">
        <v>1418</v>
      </c>
      <c r="F422" s="452" t="s">
        <v>465</v>
      </c>
      <c r="G422" s="454"/>
      <c r="H422" s="452" t="s">
        <v>1419</v>
      </c>
      <c r="I422" s="452" t="s">
        <v>1419</v>
      </c>
      <c r="J422" s="452" t="s">
        <v>1419</v>
      </c>
      <c r="K422" s="452" t="s">
        <v>466</v>
      </c>
      <c r="L422" s="452" t="s">
        <v>701</v>
      </c>
      <c r="M422" s="452" t="s">
        <v>485</v>
      </c>
      <c r="N422" s="452" t="s">
        <v>813</v>
      </c>
      <c r="O422" s="452" t="s">
        <v>3082</v>
      </c>
    </row>
    <row r="423" spans="1:15" x14ac:dyDescent="0.3">
      <c r="A423" s="452" t="s">
        <v>462</v>
      </c>
      <c r="B423" s="453" t="s">
        <v>1420</v>
      </c>
      <c r="C423" s="452" t="s">
        <v>464</v>
      </c>
      <c r="D423" s="452" t="s">
        <v>462</v>
      </c>
      <c r="E423" s="452" t="s">
        <v>1421</v>
      </c>
      <c r="F423" s="452" t="s">
        <v>569</v>
      </c>
      <c r="G423" s="454">
        <v>41.7</v>
      </c>
      <c r="H423" s="452" t="s">
        <v>871</v>
      </c>
      <c r="I423" s="452" t="s">
        <v>871</v>
      </c>
      <c r="J423" s="452" t="s">
        <v>871</v>
      </c>
      <c r="K423" s="452" t="s">
        <v>466</v>
      </c>
      <c r="L423" s="452" t="s">
        <v>701</v>
      </c>
      <c r="M423" s="452" t="s">
        <v>1068</v>
      </c>
      <c r="N423" s="452" t="s">
        <v>806</v>
      </c>
      <c r="O423" s="452" t="s">
        <v>2912</v>
      </c>
    </row>
    <row r="424" spans="1:15" x14ac:dyDescent="0.3">
      <c r="A424" s="452" t="s">
        <v>462</v>
      </c>
      <c r="B424" s="453" t="s">
        <v>1422</v>
      </c>
      <c r="C424" s="452" t="s">
        <v>464</v>
      </c>
      <c r="D424" s="452" t="s">
        <v>462</v>
      </c>
      <c r="E424" s="452" t="s">
        <v>1423</v>
      </c>
      <c r="F424" s="452" t="s">
        <v>569</v>
      </c>
      <c r="G424" s="454">
        <v>40.299999999999997</v>
      </c>
      <c r="H424" s="452" t="s">
        <v>1264</v>
      </c>
      <c r="I424" s="452" t="s">
        <v>1264</v>
      </c>
      <c r="J424" s="452" t="s">
        <v>1264</v>
      </c>
      <c r="K424" s="452" t="s">
        <v>466</v>
      </c>
      <c r="L424" s="452" t="s">
        <v>701</v>
      </c>
      <c r="M424" s="452" t="s">
        <v>485</v>
      </c>
      <c r="N424" s="452" t="s">
        <v>813</v>
      </c>
      <c r="O424" s="452" t="s">
        <v>1298</v>
      </c>
    </row>
    <row r="425" spans="1:15" hidden="1" x14ac:dyDescent="0.3">
      <c r="A425" s="452" t="s">
        <v>462</v>
      </c>
      <c r="B425" s="453" t="s">
        <v>1424</v>
      </c>
      <c r="C425" s="452" t="s">
        <v>464</v>
      </c>
      <c r="D425" s="452" t="s">
        <v>462</v>
      </c>
      <c r="E425" s="452" t="s">
        <v>1084</v>
      </c>
      <c r="F425" s="452" t="s">
        <v>1233</v>
      </c>
      <c r="G425" s="454"/>
      <c r="H425" s="452" t="s">
        <v>1357</v>
      </c>
      <c r="I425" s="452" t="s">
        <v>1357</v>
      </c>
      <c r="J425" s="452" t="s">
        <v>1357</v>
      </c>
      <c r="K425" s="452" t="s">
        <v>466</v>
      </c>
      <c r="L425" s="452" t="s">
        <v>701</v>
      </c>
    </row>
    <row r="426" spans="1:15" x14ac:dyDescent="0.3">
      <c r="A426" s="452" t="s">
        <v>462</v>
      </c>
      <c r="B426" s="453" t="s">
        <v>1425</v>
      </c>
      <c r="C426" s="452" t="s">
        <v>464</v>
      </c>
      <c r="D426" s="452" t="s">
        <v>462</v>
      </c>
      <c r="E426" s="452" t="s">
        <v>1426</v>
      </c>
      <c r="F426" s="452" t="s">
        <v>479</v>
      </c>
      <c r="G426" s="454"/>
      <c r="H426" s="452" t="s">
        <v>1141</v>
      </c>
      <c r="I426" s="452" t="s">
        <v>1141</v>
      </c>
      <c r="J426" s="452" t="s">
        <v>1427</v>
      </c>
      <c r="K426" s="452" t="s">
        <v>466</v>
      </c>
      <c r="L426" s="452" t="s">
        <v>701</v>
      </c>
      <c r="M426" s="452" t="s">
        <v>485</v>
      </c>
      <c r="N426" s="452" t="s">
        <v>813</v>
      </c>
      <c r="O426" s="452" t="s">
        <v>1441</v>
      </c>
    </row>
    <row r="427" spans="1:15" x14ac:dyDescent="0.3">
      <c r="A427" s="452" t="s">
        <v>462</v>
      </c>
      <c r="B427" s="453" t="s">
        <v>1428</v>
      </c>
      <c r="C427" s="452" t="s">
        <v>464</v>
      </c>
      <c r="D427" s="452" t="s">
        <v>462</v>
      </c>
      <c r="E427" s="452" t="s">
        <v>1429</v>
      </c>
      <c r="F427" s="452" t="s">
        <v>465</v>
      </c>
      <c r="G427" s="454"/>
      <c r="H427" s="452" t="s">
        <v>1430</v>
      </c>
      <c r="I427" s="452" t="s">
        <v>1430</v>
      </c>
      <c r="J427" s="452" t="s">
        <v>1430</v>
      </c>
      <c r="K427" s="452" t="s">
        <v>466</v>
      </c>
      <c r="L427" s="452" t="s">
        <v>701</v>
      </c>
      <c r="M427" s="452" t="s">
        <v>485</v>
      </c>
      <c r="N427" s="452" t="s">
        <v>813</v>
      </c>
      <c r="O427" s="452" t="s">
        <v>3064</v>
      </c>
    </row>
    <row r="428" spans="1:15" x14ac:dyDescent="0.3">
      <c r="A428" s="452" t="s">
        <v>462</v>
      </c>
      <c r="B428" s="453" t="s">
        <v>1431</v>
      </c>
      <c r="C428" s="452" t="s">
        <v>464</v>
      </c>
      <c r="D428" s="452" t="s">
        <v>462</v>
      </c>
      <c r="E428" s="452" t="s">
        <v>1432</v>
      </c>
      <c r="F428" s="452" t="s">
        <v>479</v>
      </c>
      <c r="G428" s="454"/>
      <c r="H428" s="452" t="s">
        <v>846</v>
      </c>
      <c r="I428" s="452" t="s">
        <v>846</v>
      </c>
      <c r="J428" s="452" t="s">
        <v>1433</v>
      </c>
      <c r="K428" s="452" t="s">
        <v>466</v>
      </c>
      <c r="L428" s="452" t="s">
        <v>701</v>
      </c>
      <c r="M428" s="452" t="s">
        <v>485</v>
      </c>
      <c r="N428" s="452" t="s">
        <v>813</v>
      </c>
      <c r="O428" s="452" t="s">
        <v>3081</v>
      </c>
    </row>
    <row r="429" spans="1:15" hidden="1" x14ac:dyDescent="0.3">
      <c r="A429" s="452" t="s">
        <v>462</v>
      </c>
      <c r="B429" s="453" t="s">
        <v>1434</v>
      </c>
      <c r="C429" s="452" t="s">
        <v>464</v>
      </c>
      <c r="D429" s="452" t="s">
        <v>462</v>
      </c>
      <c r="E429" s="452" t="s">
        <v>1084</v>
      </c>
      <c r="F429" s="452" t="s">
        <v>1233</v>
      </c>
      <c r="G429" s="454"/>
      <c r="H429" s="452" t="s">
        <v>1357</v>
      </c>
      <c r="I429" s="452" t="s">
        <v>1357</v>
      </c>
      <c r="J429" s="452" t="s">
        <v>1357</v>
      </c>
      <c r="K429" s="452" t="s">
        <v>466</v>
      </c>
      <c r="L429" s="452" t="s">
        <v>701</v>
      </c>
    </row>
    <row r="430" spans="1:15" x14ac:dyDescent="0.3">
      <c r="A430" s="452" t="s">
        <v>462</v>
      </c>
      <c r="B430" s="453" t="s">
        <v>1435</v>
      </c>
      <c r="C430" s="452" t="s">
        <v>464</v>
      </c>
      <c r="D430" s="452" t="s">
        <v>462</v>
      </c>
      <c r="E430" s="452" t="s">
        <v>1436</v>
      </c>
      <c r="F430" s="452" t="s">
        <v>465</v>
      </c>
      <c r="G430" s="454"/>
      <c r="H430" s="452" t="s">
        <v>985</v>
      </c>
      <c r="I430" s="452" t="s">
        <v>985</v>
      </c>
      <c r="J430" s="452" t="s">
        <v>985</v>
      </c>
      <c r="K430" s="452" t="s">
        <v>466</v>
      </c>
      <c r="L430" s="452" t="s">
        <v>701</v>
      </c>
      <c r="M430" s="452" t="s">
        <v>485</v>
      </c>
      <c r="N430" s="452" t="s">
        <v>813</v>
      </c>
      <c r="O430" s="452" t="s">
        <v>3083</v>
      </c>
    </row>
    <row r="431" spans="1:15" x14ac:dyDescent="0.3">
      <c r="A431" s="452" t="s">
        <v>462</v>
      </c>
      <c r="B431" s="453" t="s">
        <v>1437</v>
      </c>
      <c r="C431" s="452" t="s">
        <v>464</v>
      </c>
      <c r="D431" s="452" t="s">
        <v>462</v>
      </c>
      <c r="E431" s="452" t="s">
        <v>1438</v>
      </c>
      <c r="F431" s="452" t="s">
        <v>465</v>
      </c>
      <c r="G431" s="454"/>
      <c r="H431" s="452" t="s">
        <v>628</v>
      </c>
      <c r="I431" s="452" t="s">
        <v>628</v>
      </c>
      <c r="J431" s="452" t="s">
        <v>628</v>
      </c>
      <c r="K431" s="452" t="s">
        <v>466</v>
      </c>
      <c r="L431" s="452" t="s">
        <v>701</v>
      </c>
      <c r="M431" s="452" t="s">
        <v>485</v>
      </c>
      <c r="N431" s="452" t="s">
        <v>813</v>
      </c>
      <c r="O431" s="452" t="s">
        <v>2629</v>
      </c>
    </row>
    <row r="432" spans="1:15" hidden="1" x14ac:dyDescent="0.3">
      <c r="A432" s="452" t="s">
        <v>462</v>
      </c>
      <c r="B432" s="453" t="s">
        <v>1439</v>
      </c>
      <c r="C432" s="452" t="s">
        <v>464</v>
      </c>
      <c r="D432" s="452" t="s">
        <v>462</v>
      </c>
      <c r="E432" s="452" t="s">
        <v>1440</v>
      </c>
      <c r="F432" s="452" t="s">
        <v>1233</v>
      </c>
      <c r="G432" s="454"/>
      <c r="H432" s="452" t="s">
        <v>1441</v>
      </c>
      <c r="I432" s="452" t="s">
        <v>1441</v>
      </c>
      <c r="J432" s="452" t="s">
        <v>1441</v>
      </c>
      <c r="K432" s="452" t="s">
        <v>466</v>
      </c>
      <c r="L432" s="452" t="s">
        <v>701</v>
      </c>
    </row>
    <row r="433" spans="1:15" x14ac:dyDescent="0.3">
      <c r="A433" s="452" t="s">
        <v>462</v>
      </c>
      <c r="B433" s="453" t="s">
        <v>1442</v>
      </c>
      <c r="C433" s="452" t="s">
        <v>464</v>
      </c>
      <c r="D433" s="452" t="s">
        <v>462</v>
      </c>
      <c r="E433" s="452" t="s">
        <v>1443</v>
      </c>
      <c r="F433" s="452" t="s">
        <v>569</v>
      </c>
      <c r="G433" s="454">
        <v>40.6</v>
      </c>
      <c r="H433" s="452" t="s">
        <v>985</v>
      </c>
      <c r="I433" s="452" t="s">
        <v>985</v>
      </c>
      <c r="J433" s="452" t="s">
        <v>985</v>
      </c>
      <c r="K433" s="452" t="s">
        <v>466</v>
      </c>
      <c r="L433" s="452" t="s">
        <v>701</v>
      </c>
      <c r="M433" s="452" t="s">
        <v>485</v>
      </c>
      <c r="N433" s="452" t="s">
        <v>813</v>
      </c>
      <c r="O433" s="452" t="s">
        <v>2629</v>
      </c>
    </row>
    <row r="434" spans="1:15" hidden="1" x14ac:dyDescent="0.3">
      <c r="A434" s="452" t="s">
        <v>462</v>
      </c>
      <c r="B434" s="453" t="s">
        <v>1444</v>
      </c>
      <c r="C434" s="452" t="s">
        <v>464</v>
      </c>
      <c r="D434" s="452" t="s">
        <v>462</v>
      </c>
      <c r="E434" s="452" t="s">
        <v>1445</v>
      </c>
      <c r="F434" s="452" t="s">
        <v>1233</v>
      </c>
      <c r="G434" s="454"/>
      <c r="H434" s="452" t="s">
        <v>1441</v>
      </c>
      <c r="I434" s="452" t="s">
        <v>1441</v>
      </c>
      <c r="J434" s="452" t="s">
        <v>1441</v>
      </c>
      <c r="K434" s="452" t="s">
        <v>466</v>
      </c>
      <c r="L434" s="452" t="s">
        <v>701</v>
      </c>
    </row>
    <row r="435" spans="1:15" x14ac:dyDescent="0.3">
      <c r="A435" s="452" t="s">
        <v>462</v>
      </c>
      <c r="B435" s="453" t="s">
        <v>1446</v>
      </c>
      <c r="C435" s="452" t="s">
        <v>464</v>
      </c>
      <c r="D435" s="452" t="s">
        <v>462</v>
      </c>
      <c r="E435" s="452" t="s">
        <v>1447</v>
      </c>
      <c r="F435" s="452" t="s">
        <v>569</v>
      </c>
      <c r="G435" s="454">
        <v>39.700000000000003</v>
      </c>
      <c r="H435" s="452" t="s">
        <v>576</v>
      </c>
      <c r="I435" s="452" t="s">
        <v>576</v>
      </c>
      <c r="J435" s="452" t="s">
        <v>1448</v>
      </c>
      <c r="K435" s="452" t="s">
        <v>466</v>
      </c>
      <c r="L435" s="452" t="s">
        <v>701</v>
      </c>
      <c r="M435" s="452" t="s">
        <v>473</v>
      </c>
      <c r="N435" s="452" t="s">
        <v>468</v>
      </c>
      <c r="O435" s="452" t="s">
        <v>3084</v>
      </c>
    </row>
    <row r="436" spans="1:15" x14ac:dyDescent="0.3">
      <c r="A436" s="452" t="s">
        <v>462</v>
      </c>
      <c r="B436" s="453" t="s">
        <v>1449</v>
      </c>
      <c r="C436" s="452" t="s">
        <v>464</v>
      </c>
      <c r="D436" s="452" t="s">
        <v>462</v>
      </c>
      <c r="E436" s="452" t="s">
        <v>1450</v>
      </c>
      <c r="F436" s="452" t="s">
        <v>465</v>
      </c>
      <c r="G436" s="454"/>
      <c r="H436" s="452" t="s">
        <v>1451</v>
      </c>
      <c r="I436" s="452" t="s">
        <v>1451</v>
      </c>
      <c r="J436" s="452" t="s">
        <v>1451</v>
      </c>
      <c r="K436" s="452" t="s">
        <v>466</v>
      </c>
      <c r="L436" s="452" t="s">
        <v>701</v>
      </c>
      <c r="M436" s="452" t="s">
        <v>485</v>
      </c>
      <c r="N436" s="452" t="s">
        <v>813</v>
      </c>
      <c r="O436" s="452" t="s">
        <v>1599</v>
      </c>
    </row>
    <row r="437" spans="1:15" x14ac:dyDescent="0.3">
      <c r="A437" s="452" t="s">
        <v>462</v>
      </c>
      <c r="B437" s="453" t="s">
        <v>1452</v>
      </c>
      <c r="C437" s="452" t="s">
        <v>464</v>
      </c>
      <c r="D437" s="452" t="s">
        <v>462</v>
      </c>
      <c r="E437" s="452" t="s">
        <v>1453</v>
      </c>
      <c r="F437" s="452" t="s">
        <v>465</v>
      </c>
      <c r="G437" s="454"/>
      <c r="H437" s="452" t="s">
        <v>798</v>
      </c>
      <c r="I437" s="452" t="s">
        <v>798</v>
      </c>
      <c r="J437" s="452" t="s">
        <v>798</v>
      </c>
      <c r="K437" s="452" t="s">
        <v>466</v>
      </c>
      <c r="L437" s="452" t="s">
        <v>701</v>
      </c>
      <c r="M437" s="452" t="s">
        <v>485</v>
      </c>
      <c r="N437" s="452" t="s">
        <v>813</v>
      </c>
      <c r="O437" s="452" t="s">
        <v>3081</v>
      </c>
    </row>
    <row r="438" spans="1:15" x14ac:dyDescent="0.3">
      <c r="A438" s="452" t="s">
        <v>462</v>
      </c>
      <c r="B438" s="453" t="s">
        <v>1454</v>
      </c>
      <c r="C438" s="452" t="s">
        <v>464</v>
      </c>
      <c r="D438" s="452" t="s">
        <v>462</v>
      </c>
      <c r="E438" s="452" t="s">
        <v>1455</v>
      </c>
      <c r="F438" s="452" t="s">
        <v>465</v>
      </c>
      <c r="G438" s="454"/>
      <c r="H438" s="452" t="s">
        <v>1351</v>
      </c>
      <c r="I438" s="452" t="s">
        <v>1352</v>
      </c>
      <c r="J438" s="452" t="s">
        <v>1352</v>
      </c>
      <c r="K438" s="452" t="s">
        <v>466</v>
      </c>
      <c r="L438" s="452" t="s">
        <v>701</v>
      </c>
      <c r="M438" s="452" t="s">
        <v>485</v>
      </c>
      <c r="N438" s="452" t="s">
        <v>813</v>
      </c>
      <c r="O438" s="452" t="s">
        <v>1599</v>
      </c>
    </row>
    <row r="439" spans="1:15" x14ac:dyDescent="0.3">
      <c r="A439" s="452" t="s">
        <v>462</v>
      </c>
      <c r="B439" s="453" t="s">
        <v>1456</v>
      </c>
      <c r="C439" s="452" t="s">
        <v>464</v>
      </c>
      <c r="D439" s="452" t="s">
        <v>462</v>
      </c>
      <c r="E439" s="452" t="s">
        <v>1457</v>
      </c>
      <c r="F439" s="452" t="s">
        <v>569</v>
      </c>
      <c r="G439" s="454">
        <v>40.299999999999997</v>
      </c>
      <c r="H439" s="452" t="s">
        <v>1264</v>
      </c>
      <c r="I439" s="452" t="s">
        <v>1264</v>
      </c>
      <c r="J439" s="452" t="s">
        <v>1264</v>
      </c>
      <c r="K439" s="452" t="s">
        <v>466</v>
      </c>
      <c r="L439" s="452" t="s">
        <v>701</v>
      </c>
      <c r="M439" s="452" t="s">
        <v>485</v>
      </c>
      <c r="N439" s="452" t="s">
        <v>813</v>
      </c>
      <c r="O439" s="452" t="s">
        <v>1298</v>
      </c>
    </row>
    <row r="440" spans="1:15" x14ac:dyDescent="0.3">
      <c r="A440" s="452" t="s">
        <v>462</v>
      </c>
      <c r="B440" s="453" t="s">
        <v>1458</v>
      </c>
      <c r="C440" s="452" t="s">
        <v>464</v>
      </c>
      <c r="D440" s="452" t="s">
        <v>462</v>
      </c>
      <c r="E440" s="452" t="s">
        <v>1459</v>
      </c>
      <c r="F440" s="452" t="s">
        <v>465</v>
      </c>
      <c r="G440" s="454"/>
      <c r="H440" s="452" t="s">
        <v>1031</v>
      </c>
      <c r="I440" s="452" t="s">
        <v>1031</v>
      </c>
      <c r="J440" s="452" t="s">
        <v>1031</v>
      </c>
      <c r="K440" s="452" t="s">
        <v>466</v>
      </c>
      <c r="L440" s="452" t="s">
        <v>701</v>
      </c>
      <c r="M440" s="452" t="s">
        <v>485</v>
      </c>
      <c r="N440" s="452" t="s">
        <v>806</v>
      </c>
      <c r="O440" s="452" t="s">
        <v>1691</v>
      </c>
    </row>
    <row r="441" spans="1:15" x14ac:dyDescent="0.3">
      <c r="A441" s="452" t="s">
        <v>462</v>
      </c>
      <c r="B441" s="453" t="s">
        <v>1460</v>
      </c>
      <c r="C441" s="452" t="s">
        <v>464</v>
      </c>
      <c r="D441" s="452" t="s">
        <v>462</v>
      </c>
      <c r="E441" s="452" t="s">
        <v>1105</v>
      </c>
      <c r="F441" s="452" t="s">
        <v>465</v>
      </c>
      <c r="G441" s="454"/>
      <c r="H441" s="452" t="s">
        <v>880</v>
      </c>
      <c r="I441" s="452" t="s">
        <v>880</v>
      </c>
      <c r="J441" s="452" t="s">
        <v>880</v>
      </c>
      <c r="K441" s="452" t="s">
        <v>466</v>
      </c>
      <c r="L441" s="452" t="s">
        <v>701</v>
      </c>
      <c r="M441" s="452" t="s">
        <v>485</v>
      </c>
      <c r="N441" s="452" t="s">
        <v>813</v>
      </c>
      <c r="O441" s="452" t="s">
        <v>3083</v>
      </c>
    </row>
    <row r="442" spans="1:15" x14ac:dyDescent="0.3">
      <c r="A442" s="452" t="s">
        <v>462</v>
      </c>
      <c r="B442" s="453" t="s">
        <v>1461</v>
      </c>
      <c r="C442" s="452" t="s">
        <v>464</v>
      </c>
      <c r="D442" s="452" t="s">
        <v>462</v>
      </c>
      <c r="E442" s="452" t="s">
        <v>1462</v>
      </c>
      <c r="F442" s="452" t="s">
        <v>465</v>
      </c>
      <c r="G442" s="454"/>
      <c r="H442" s="452" t="s">
        <v>24</v>
      </c>
      <c r="I442" s="452" t="s">
        <v>24</v>
      </c>
      <c r="J442" s="452" t="s">
        <v>24</v>
      </c>
      <c r="K442" s="452" t="s">
        <v>466</v>
      </c>
      <c r="L442" s="452" t="s">
        <v>701</v>
      </c>
      <c r="M442" s="452" t="s">
        <v>485</v>
      </c>
      <c r="N442" s="452" t="s">
        <v>813</v>
      </c>
      <c r="O442" s="452" t="s">
        <v>3083</v>
      </c>
    </row>
    <row r="443" spans="1:15" x14ac:dyDescent="0.3">
      <c r="A443" s="452" t="s">
        <v>462</v>
      </c>
      <c r="B443" s="453" t="s">
        <v>1463</v>
      </c>
      <c r="C443" s="452" t="s">
        <v>464</v>
      </c>
      <c r="D443" s="452" t="s">
        <v>462</v>
      </c>
      <c r="E443" s="452" t="s">
        <v>1464</v>
      </c>
      <c r="F443" s="452" t="s">
        <v>465</v>
      </c>
      <c r="G443" s="454"/>
      <c r="H443" s="452" t="s">
        <v>1465</v>
      </c>
      <c r="I443" s="452" t="s">
        <v>1465</v>
      </c>
      <c r="J443" s="452" t="s">
        <v>1465</v>
      </c>
      <c r="K443" s="452" t="s">
        <v>466</v>
      </c>
      <c r="L443" s="452" t="s">
        <v>701</v>
      </c>
      <c r="M443" s="452" t="s">
        <v>485</v>
      </c>
      <c r="N443" s="452" t="s">
        <v>468</v>
      </c>
      <c r="O443" s="452" t="s">
        <v>3085</v>
      </c>
    </row>
    <row r="444" spans="1:15" x14ac:dyDescent="0.3">
      <c r="A444" s="452" t="s">
        <v>462</v>
      </c>
      <c r="B444" s="453" t="s">
        <v>1466</v>
      </c>
      <c r="C444" s="452" t="s">
        <v>464</v>
      </c>
      <c r="D444" s="452" t="s">
        <v>462</v>
      </c>
      <c r="E444" s="452">
        <v>2317</v>
      </c>
      <c r="F444" s="452" t="s">
        <v>569</v>
      </c>
      <c r="G444" s="454">
        <v>40.200000000000003</v>
      </c>
      <c r="H444" s="452" t="s">
        <v>475</v>
      </c>
      <c r="I444" s="452" t="s">
        <v>475</v>
      </c>
      <c r="J444" s="452" t="s">
        <v>475</v>
      </c>
      <c r="K444" s="452" t="s">
        <v>466</v>
      </c>
      <c r="L444" s="452" t="s">
        <v>701</v>
      </c>
      <c r="M444" s="452" t="s">
        <v>476</v>
      </c>
      <c r="N444" s="452" t="s">
        <v>468</v>
      </c>
      <c r="O444" s="452" t="s">
        <v>475</v>
      </c>
    </row>
    <row r="445" spans="1:15" x14ac:dyDescent="0.3">
      <c r="A445" s="452" t="s">
        <v>462</v>
      </c>
      <c r="B445" s="453" t="s">
        <v>1467</v>
      </c>
      <c r="C445" s="452" t="s">
        <v>464</v>
      </c>
      <c r="D445" s="452" t="s">
        <v>462</v>
      </c>
      <c r="E445" s="452">
        <v>2318</v>
      </c>
      <c r="F445" s="452" t="s">
        <v>569</v>
      </c>
      <c r="G445" s="454">
        <v>40.200000000000003</v>
      </c>
      <c r="H445" s="452" t="s">
        <v>475</v>
      </c>
      <c r="I445" s="452" t="s">
        <v>475</v>
      </c>
      <c r="J445" s="452" t="s">
        <v>475</v>
      </c>
      <c r="K445" s="452" t="s">
        <v>466</v>
      </c>
      <c r="L445" s="452" t="s">
        <v>701</v>
      </c>
      <c r="M445" s="452" t="s">
        <v>476</v>
      </c>
      <c r="N445" s="452" t="s">
        <v>468</v>
      </c>
      <c r="O445" s="452" t="s">
        <v>475</v>
      </c>
    </row>
    <row r="446" spans="1:15" x14ac:dyDescent="0.3">
      <c r="A446" s="452" t="s">
        <v>462</v>
      </c>
      <c r="B446" s="453" t="s">
        <v>1468</v>
      </c>
      <c r="C446" s="452" t="s">
        <v>464</v>
      </c>
      <c r="D446" s="452" t="s">
        <v>462</v>
      </c>
      <c r="E446" s="452">
        <v>2319</v>
      </c>
      <c r="F446" s="452" t="s">
        <v>569</v>
      </c>
      <c r="G446" s="454">
        <v>40.200000000000003</v>
      </c>
      <c r="H446" s="452" t="s">
        <v>475</v>
      </c>
      <c r="I446" s="452" t="s">
        <v>475</v>
      </c>
      <c r="J446" s="452" t="s">
        <v>475</v>
      </c>
      <c r="K446" s="452" t="s">
        <v>466</v>
      </c>
      <c r="L446" s="452" t="s">
        <v>701</v>
      </c>
      <c r="M446" s="452" t="s">
        <v>476</v>
      </c>
      <c r="N446" s="452" t="s">
        <v>468</v>
      </c>
      <c r="O446" s="452" t="s">
        <v>475</v>
      </c>
    </row>
    <row r="447" spans="1:15" x14ac:dyDescent="0.3">
      <c r="A447" s="452" t="s">
        <v>462</v>
      </c>
      <c r="B447" s="453" t="s">
        <v>1469</v>
      </c>
      <c r="C447" s="452" t="s">
        <v>464</v>
      </c>
      <c r="D447" s="452" t="s">
        <v>462</v>
      </c>
      <c r="E447" s="452">
        <v>2320</v>
      </c>
      <c r="F447" s="452" t="s">
        <v>569</v>
      </c>
      <c r="G447" s="454">
        <v>40.200000000000003</v>
      </c>
      <c r="H447" s="452" t="s">
        <v>475</v>
      </c>
      <c r="I447" s="452" t="s">
        <v>475</v>
      </c>
      <c r="J447" s="452" t="s">
        <v>475</v>
      </c>
      <c r="K447" s="452" t="s">
        <v>466</v>
      </c>
      <c r="L447" s="452" t="s">
        <v>701</v>
      </c>
      <c r="M447" s="452" t="s">
        <v>476</v>
      </c>
      <c r="N447" s="452" t="s">
        <v>468</v>
      </c>
      <c r="O447" s="452" t="s">
        <v>475</v>
      </c>
    </row>
    <row r="448" spans="1:15" x14ac:dyDescent="0.3">
      <c r="A448" s="452" t="s">
        <v>462</v>
      </c>
      <c r="B448" s="453" t="s">
        <v>1470</v>
      </c>
      <c r="C448" s="452" t="s">
        <v>464</v>
      </c>
      <c r="D448" s="452" t="s">
        <v>462</v>
      </c>
      <c r="E448" s="452">
        <v>2321</v>
      </c>
      <c r="F448" s="452" t="s">
        <v>479</v>
      </c>
      <c r="G448" s="454"/>
      <c r="H448" s="452" t="s">
        <v>475</v>
      </c>
      <c r="I448" s="452" t="s">
        <v>475</v>
      </c>
      <c r="J448" s="452" t="s">
        <v>475</v>
      </c>
      <c r="K448" s="452" t="s">
        <v>466</v>
      </c>
      <c r="L448" s="452" t="s">
        <v>701</v>
      </c>
      <c r="M448" s="452" t="s">
        <v>476</v>
      </c>
      <c r="N448" s="452" t="s">
        <v>468</v>
      </c>
      <c r="O448" s="452" t="s">
        <v>475</v>
      </c>
    </row>
    <row r="449" spans="1:15" x14ac:dyDescent="0.3">
      <c r="A449" s="452" t="s">
        <v>462</v>
      </c>
      <c r="B449" s="453" t="s">
        <v>1471</v>
      </c>
      <c r="C449" s="452" t="s">
        <v>464</v>
      </c>
      <c r="D449" s="452" t="s">
        <v>462</v>
      </c>
      <c r="E449" s="452">
        <v>2322</v>
      </c>
      <c r="F449" s="452" t="s">
        <v>479</v>
      </c>
      <c r="G449" s="454"/>
      <c r="H449" s="452" t="s">
        <v>475</v>
      </c>
      <c r="I449" s="452" t="s">
        <v>475</v>
      </c>
      <c r="J449" s="452" t="s">
        <v>475</v>
      </c>
      <c r="K449" s="452" t="s">
        <v>466</v>
      </c>
      <c r="L449" s="452" t="s">
        <v>701</v>
      </c>
      <c r="M449" s="452" t="s">
        <v>476</v>
      </c>
      <c r="N449" s="452" t="s">
        <v>468</v>
      </c>
      <c r="O449" s="452" t="s">
        <v>475</v>
      </c>
    </row>
    <row r="450" spans="1:15" x14ac:dyDescent="0.3">
      <c r="A450" s="452" t="s">
        <v>462</v>
      </c>
      <c r="B450" s="453" t="s">
        <v>1472</v>
      </c>
      <c r="C450" s="452" t="s">
        <v>464</v>
      </c>
      <c r="D450" s="452" t="s">
        <v>462</v>
      </c>
      <c r="E450" s="452">
        <v>2323</v>
      </c>
      <c r="F450" s="452" t="s">
        <v>569</v>
      </c>
      <c r="G450" s="454">
        <v>40</v>
      </c>
      <c r="H450" s="452" t="s">
        <v>475</v>
      </c>
      <c r="I450" s="452" t="s">
        <v>475</v>
      </c>
      <c r="J450" s="452" t="s">
        <v>475</v>
      </c>
      <c r="K450" s="452" t="s">
        <v>466</v>
      </c>
      <c r="L450" s="452" t="s">
        <v>701</v>
      </c>
      <c r="M450" s="452" t="s">
        <v>476</v>
      </c>
      <c r="N450" s="452" t="s">
        <v>468</v>
      </c>
      <c r="O450" s="452" t="s">
        <v>475</v>
      </c>
    </row>
    <row r="451" spans="1:15" x14ac:dyDescent="0.3">
      <c r="A451" s="452" t="s">
        <v>462</v>
      </c>
      <c r="B451" s="453" t="s">
        <v>1473</v>
      </c>
      <c r="C451" s="452" t="s">
        <v>464</v>
      </c>
      <c r="D451" s="452" t="s">
        <v>462</v>
      </c>
      <c r="E451" s="452" t="s">
        <v>1474</v>
      </c>
      <c r="F451" s="452" t="s">
        <v>465</v>
      </c>
      <c r="G451" s="454"/>
      <c r="H451" s="452" t="s">
        <v>1009</v>
      </c>
      <c r="I451" s="452" t="s">
        <v>1475</v>
      </c>
      <c r="J451" s="452" t="s">
        <v>1475</v>
      </c>
      <c r="K451" s="452" t="s">
        <v>466</v>
      </c>
      <c r="L451" s="452" t="s">
        <v>701</v>
      </c>
      <c r="M451" s="452" t="s">
        <v>485</v>
      </c>
      <c r="N451" s="452" t="s">
        <v>813</v>
      </c>
      <c r="O451" s="452" t="s">
        <v>3083</v>
      </c>
    </row>
    <row r="452" spans="1:15" x14ac:dyDescent="0.3">
      <c r="A452" s="452" t="s">
        <v>462</v>
      </c>
      <c r="B452" s="453" t="s">
        <v>1476</v>
      </c>
      <c r="C452" s="452" t="s">
        <v>464</v>
      </c>
      <c r="D452" s="452" t="s">
        <v>462</v>
      </c>
      <c r="E452" s="452">
        <v>2324</v>
      </c>
      <c r="F452" s="452" t="s">
        <v>479</v>
      </c>
      <c r="G452" s="454"/>
      <c r="H452" s="452" t="s">
        <v>475</v>
      </c>
      <c r="I452" s="452" t="s">
        <v>475</v>
      </c>
      <c r="J452" s="452" t="s">
        <v>475</v>
      </c>
      <c r="K452" s="452" t="s">
        <v>466</v>
      </c>
      <c r="L452" s="452" t="s">
        <v>701</v>
      </c>
      <c r="M452" s="452" t="s">
        <v>476</v>
      </c>
      <c r="N452" s="452" t="s">
        <v>468</v>
      </c>
      <c r="O452" s="452" t="s">
        <v>475</v>
      </c>
    </row>
    <row r="453" spans="1:15" x14ac:dyDescent="0.3">
      <c r="A453" s="452" t="s">
        <v>462</v>
      </c>
      <c r="B453" s="453" t="s">
        <v>1477</v>
      </c>
      <c r="C453" s="452" t="s">
        <v>464</v>
      </c>
      <c r="D453" s="452" t="s">
        <v>462</v>
      </c>
      <c r="E453" s="452" t="s">
        <v>1478</v>
      </c>
      <c r="F453" s="452" t="s">
        <v>569</v>
      </c>
      <c r="G453" s="454">
        <v>39.700000000000003</v>
      </c>
      <c r="H453" s="452" t="s">
        <v>1351</v>
      </c>
      <c r="I453" s="452" t="s">
        <v>1352</v>
      </c>
      <c r="J453" s="452" t="s">
        <v>1352</v>
      </c>
      <c r="K453" s="452" t="s">
        <v>466</v>
      </c>
      <c r="L453" s="452" t="s">
        <v>701</v>
      </c>
      <c r="M453" s="452" t="s">
        <v>533</v>
      </c>
      <c r="N453" s="452" t="s">
        <v>813</v>
      </c>
      <c r="O453" s="452" t="s">
        <v>1427</v>
      </c>
    </row>
    <row r="454" spans="1:15" x14ac:dyDescent="0.3">
      <c r="A454" s="452" t="s">
        <v>462</v>
      </c>
      <c r="B454" s="453" t="s">
        <v>1479</v>
      </c>
      <c r="C454" s="452" t="s">
        <v>464</v>
      </c>
      <c r="D454" s="452" t="s">
        <v>462</v>
      </c>
      <c r="E454" s="452" t="s">
        <v>1480</v>
      </c>
      <c r="F454" s="452" t="s">
        <v>479</v>
      </c>
      <c r="G454" s="454"/>
      <c r="H454" s="452" t="s">
        <v>861</v>
      </c>
      <c r="I454" s="452" t="s">
        <v>861</v>
      </c>
      <c r="J454" s="452" t="s">
        <v>1481</v>
      </c>
      <c r="K454" s="452" t="s">
        <v>466</v>
      </c>
      <c r="L454" s="452" t="s">
        <v>701</v>
      </c>
      <c r="M454" s="452" t="s">
        <v>533</v>
      </c>
      <c r="N454" s="452" t="s">
        <v>813</v>
      </c>
      <c r="O454" s="452" t="s">
        <v>1427</v>
      </c>
    </row>
    <row r="455" spans="1:15" x14ac:dyDescent="0.3">
      <c r="A455" s="452" t="s">
        <v>462</v>
      </c>
      <c r="B455" s="453" t="s">
        <v>1482</v>
      </c>
      <c r="C455" s="452" t="s">
        <v>464</v>
      </c>
      <c r="D455" s="452" t="s">
        <v>462</v>
      </c>
      <c r="E455" s="452">
        <v>2325</v>
      </c>
      <c r="F455" s="452" t="s">
        <v>569</v>
      </c>
      <c r="G455" s="454">
        <v>39.9</v>
      </c>
      <c r="H455" s="452" t="s">
        <v>475</v>
      </c>
      <c r="I455" s="452" t="s">
        <v>475</v>
      </c>
      <c r="J455" s="452" t="s">
        <v>475</v>
      </c>
      <c r="K455" s="452" t="s">
        <v>466</v>
      </c>
      <c r="L455" s="452" t="s">
        <v>701</v>
      </c>
      <c r="M455" s="452" t="s">
        <v>476</v>
      </c>
      <c r="N455" s="452" t="s">
        <v>468</v>
      </c>
      <c r="O455" s="452" t="s">
        <v>475</v>
      </c>
    </row>
    <row r="456" spans="1:15" x14ac:dyDescent="0.3">
      <c r="A456" s="452" t="s">
        <v>462</v>
      </c>
      <c r="B456" s="453" t="s">
        <v>1483</v>
      </c>
      <c r="C456" s="452" t="s">
        <v>464</v>
      </c>
      <c r="D456" s="452" t="s">
        <v>462</v>
      </c>
      <c r="E456" s="452" t="s">
        <v>1484</v>
      </c>
      <c r="F456" s="452" t="s">
        <v>569</v>
      </c>
      <c r="G456" s="454">
        <v>40</v>
      </c>
      <c r="H456" s="452" t="s">
        <v>929</v>
      </c>
      <c r="I456" s="452" t="s">
        <v>929</v>
      </c>
      <c r="J456" s="452" t="s">
        <v>936</v>
      </c>
      <c r="K456" s="452" t="s">
        <v>466</v>
      </c>
      <c r="L456" s="452" t="s">
        <v>701</v>
      </c>
      <c r="M456" s="452" t="s">
        <v>533</v>
      </c>
      <c r="N456" s="452" t="s">
        <v>813</v>
      </c>
      <c r="O456" s="452" t="s">
        <v>3086</v>
      </c>
    </row>
    <row r="457" spans="1:15" x14ac:dyDescent="0.3">
      <c r="A457" s="452" t="s">
        <v>462</v>
      </c>
      <c r="B457" s="453" t="s">
        <v>1485</v>
      </c>
      <c r="C457" s="452" t="s">
        <v>464</v>
      </c>
      <c r="D457" s="452" t="s">
        <v>462</v>
      </c>
      <c r="E457" s="452" t="s">
        <v>1486</v>
      </c>
      <c r="F457" s="452" t="s">
        <v>569</v>
      </c>
      <c r="G457" s="454">
        <v>40</v>
      </c>
      <c r="H457" s="452" t="s">
        <v>1351</v>
      </c>
      <c r="I457" s="452" t="s">
        <v>1352</v>
      </c>
      <c r="J457" s="452" t="s">
        <v>1352</v>
      </c>
      <c r="K457" s="452" t="s">
        <v>466</v>
      </c>
      <c r="L457" s="452" t="s">
        <v>701</v>
      </c>
      <c r="M457" s="452" t="s">
        <v>485</v>
      </c>
      <c r="N457" s="452" t="s">
        <v>813</v>
      </c>
      <c r="O457" s="452" t="s">
        <v>1594</v>
      </c>
    </row>
    <row r="458" spans="1:15" x14ac:dyDescent="0.3">
      <c r="A458" s="452" t="s">
        <v>462</v>
      </c>
      <c r="B458" s="453" t="s">
        <v>1487</v>
      </c>
      <c r="C458" s="452" t="s">
        <v>464</v>
      </c>
      <c r="D458" s="452" t="s">
        <v>462</v>
      </c>
      <c r="E458" s="452">
        <v>2326</v>
      </c>
      <c r="F458" s="452" t="s">
        <v>479</v>
      </c>
      <c r="G458" s="454"/>
      <c r="H458" s="452" t="s">
        <v>475</v>
      </c>
      <c r="I458" s="452" t="s">
        <v>475</v>
      </c>
      <c r="J458" s="452" t="s">
        <v>475</v>
      </c>
      <c r="K458" s="452" t="s">
        <v>466</v>
      </c>
      <c r="L458" s="452" t="s">
        <v>701</v>
      </c>
      <c r="M458" s="452" t="s">
        <v>476</v>
      </c>
      <c r="N458" s="452" t="s">
        <v>468</v>
      </c>
      <c r="O458" s="452" t="s">
        <v>475</v>
      </c>
    </row>
    <row r="459" spans="1:15" x14ac:dyDescent="0.3">
      <c r="A459" s="452" t="s">
        <v>462</v>
      </c>
      <c r="B459" s="453" t="s">
        <v>1488</v>
      </c>
      <c r="C459" s="452" t="s">
        <v>464</v>
      </c>
      <c r="D459" s="452" t="s">
        <v>462</v>
      </c>
      <c r="E459" s="452" t="s">
        <v>1489</v>
      </c>
      <c r="F459" s="452" t="s">
        <v>465</v>
      </c>
      <c r="G459" s="454"/>
      <c r="H459" s="452" t="s">
        <v>1322</v>
      </c>
      <c r="I459" s="452" t="s">
        <v>1322</v>
      </c>
      <c r="J459" s="452" t="s">
        <v>1322</v>
      </c>
      <c r="K459" s="452" t="s">
        <v>466</v>
      </c>
      <c r="L459" s="452" t="s">
        <v>701</v>
      </c>
      <c r="M459" s="452" t="s">
        <v>485</v>
      </c>
      <c r="N459" s="452" t="s">
        <v>813</v>
      </c>
      <c r="O459" s="452" t="s">
        <v>1594</v>
      </c>
    </row>
    <row r="460" spans="1:15" x14ac:dyDescent="0.3">
      <c r="A460" s="452" t="s">
        <v>462</v>
      </c>
      <c r="B460" s="453" t="s">
        <v>1490</v>
      </c>
      <c r="C460" s="452" t="s">
        <v>464</v>
      </c>
      <c r="D460" s="452" t="s">
        <v>462</v>
      </c>
      <c r="E460" s="452" t="s">
        <v>1491</v>
      </c>
      <c r="F460" s="452" t="s">
        <v>465</v>
      </c>
      <c r="G460" s="454"/>
      <c r="H460" s="452" t="s">
        <v>1230</v>
      </c>
      <c r="I460" s="452" t="s">
        <v>1230</v>
      </c>
      <c r="J460" s="452" t="s">
        <v>1230</v>
      </c>
      <c r="K460" s="452" t="s">
        <v>466</v>
      </c>
      <c r="L460" s="452" t="s">
        <v>701</v>
      </c>
      <c r="M460" s="452" t="s">
        <v>533</v>
      </c>
      <c r="N460" s="452" t="s">
        <v>813</v>
      </c>
      <c r="O460" s="452" t="s">
        <v>3087</v>
      </c>
    </row>
    <row r="461" spans="1:15" x14ac:dyDescent="0.3">
      <c r="A461" s="452" t="s">
        <v>462</v>
      </c>
      <c r="B461" s="453" t="s">
        <v>1492</v>
      </c>
      <c r="C461" s="452" t="s">
        <v>464</v>
      </c>
      <c r="D461" s="452" t="s">
        <v>462</v>
      </c>
      <c r="E461" s="452" t="s">
        <v>1493</v>
      </c>
      <c r="F461" s="452" t="s">
        <v>479</v>
      </c>
      <c r="G461" s="454"/>
      <c r="H461" s="452" t="s">
        <v>1494</v>
      </c>
      <c r="I461" s="452" t="s">
        <v>1494</v>
      </c>
      <c r="J461" s="452" t="s">
        <v>1494</v>
      </c>
      <c r="K461" s="452" t="s">
        <v>466</v>
      </c>
      <c r="L461" s="452" t="s">
        <v>701</v>
      </c>
      <c r="M461" s="452" t="s">
        <v>485</v>
      </c>
      <c r="N461" s="452" t="s">
        <v>839</v>
      </c>
      <c r="O461" s="452" t="s">
        <v>1494</v>
      </c>
    </row>
    <row r="462" spans="1:15" x14ac:dyDescent="0.3">
      <c r="A462" s="452" t="s">
        <v>462</v>
      </c>
      <c r="B462" s="453" t="s">
        <v>1495</v>
      </c>
      <c r="C462" s="452" t="s">
        <v>464</v>
      </c>
      <c r="D462" s="452" t="s">
        <v>462</v>
      </c>
      <c r="E462" s="452" t="s">
        <v>1496</v>
      </c>
      <c r="F462" s="452" t="s">
        <v>569</v>
      </c>
      <c r="G462" s="454">
        <v>39.299999999999997</v>
      </c>
      <c r="H462" s="452" t="s">
        <v>939</v>
      </c>
      <c r="I462" s="452" t="s">
        <v>939</v>
      </c>
      <c r="J462" s="452" t="s">
        <v>939</v>
      </c>
      <c r="K462" s="452" t="s">
        <v>466</v>
      </c>
      <c r="L462" s="452" t="s">
        <v>701</v>
      </c>
      <c r="M462" s="452" t="s">
        <v>485</v>
      </c>
      <c r="N462" s="452" t="s">
        <v>813</v>
      </c>
      <c r="O462" s="452" t="s">
        <v>3088</v>
      </c>
    </row>
    <row r="463" spans="1:15" x14ac:dyDescent="0.3">
      <c r="A463" s="452" t="s">
        <v>462</v>
      </c>
      <c r="B463" s="453" t="s">
        <v>1497</v>
      </c>
      <c r="C463" s="452" t="s">
        <v>464</v>
      </c>
      <c r="D463" s="452" t="s">
        <v>462</v>
      </c>
      <c r="E463" s="452" t="s">
        <v>1498</v>
      </c>
      <c r="F463" s="452" t="s">
        <v>510</v>
      </c>
      <c r="G463" s="454">
        <v>39.299999999999997</v>
      </c>
      <c r="H463" s="452" t="s">
        <v>939</v>
      </c>
      <c r="I463" s="452" t="s">
        <v>939</v>
      </c>
      <c r="J463" s="452" t="s">
        <v>939</v>
      </c>
      <c r="K463" s="452" t="s">
        <v>466</v>
      </c>
      <c r="L463" s="452" t="s">
        <v>701</v>
      </c>
      <c r="M463" s="452" t="s">
        <v>533</v>
      </c>
      <c r="N463" s="452" t="s">
        <v>813</v>
      </c>
      <c r="O463" s="452" t="s">
        <v>3089</v>
      </c>
    </row>
    <row r="464" spans="1:15" x14ac:dyDescent="0.3">
      <c r="A464" s="452" t="s">
        <v>462</v>
      </c>
      <c r="B464" s="453" t="s">
        <v>1499</v>
      </c>
      <c r="C464" s="452" t="s">
        <v>464</v>
      </c>
      <c r="D464" s="452" t="s">
        <v>462</v>
      </c>
      <c r="E464" s="452" t="s">
        <v>1500</v>
      </c>
      <c r="F464" s="452" t="s">
        <v>465</v>
      </c>
      <c r="G464" s="454"/>
      <c r="H464" s="452" t="s">
        <v>1501</v>
      </c>
      <c r="I464" s="452" t="s">
        <v>1501</v>
      </c>
      <c r="J464" s="452" t="s">
        <v>1494</v>
      </c>
      <c r="K464" s="452" t="s">
        <v>466</v>
      </c>
      <c r="L464" s="452" t="s">
        <v>701</v>
      </c>
      <c r="M464" s="452" t="s">
        <v>485</v>
      </c>
      <c r="N464" s="452" t="s">
        <v>839</v>
      </c>
      <c r="O464" s="452" t="s">
        <v>1494</v>
      </c>
    </row>
    <row r="465" spans="1:15" x14ac:dyDescent="0.3">
      <c r="A465" s="452" t="s">
        <v>462</v>
      </c>
      <c r="B465" s="453" t="s">
        <v>1502</v>
      </c>
      <c r="C465" s="452" t="s">
        <v>464</v>
      </c>
      <c r="D465" s="452" t="s">
        <v>462</v>
      </c>
      <c r="E465" s="452">
        <v>2327</v>
      </c>
      <c r="F465" s="452" t="s">
        <v>465</v>
      </c>
      <c r="G465" s="454"/>
      <c r="H465" s="452" t="s">
        <v>475</v>
      </c>
      <c r="I465" s="452" t="s">
        <v>475</v>
      </c>
      <c r="J465" s="452" t="s">
        <v>475</v>
      </c>
      <c r="K465" s="452" t="s">
        <v>466</v>
      </c>
      <c r="L465" s="452" t="s">
        <v>701</v>
      </c>
      <c r="M465" s="452" t="s">
        <v>476</v>
      </c>
      <c r="N465" s="452" t="s">
        <v>468</v>
      </c>
      <c r="O465" s="452" t="s">
        <v>475</v>
      </c>
    </row>
    <row r="466" spans="1:15" x14ac:dyDescent="0.3">
      <c r="A466" s="452" t="s">
        <v>462</v>
      </c>
      <c r="B466" s="453" t="s">
        <v>1503</v>
      </c>
      <c r="C466" s="452" t="s">
        <v>464</v>
      </c>
      <c r="D466" s="452" t="s">
        <v>462</v>
      </c>
      <c r="E466" s="452" t="s">
        <v>1504</v>
      </c>
      <c r="F466" s="452" t="s">
        <v>510</v>
      </c>
      <c r="G466" s="454">
        <v>39.299999999999997</v>
      </c>
      <c r="H466" s="452" t="s">
        <v>892</v>
      </c>
      <c r="I466" s="452" t="s">
        <v>892</v>
      </c>
      <c r="J466" s="452" t="s">
        <v>892</v>
      </c>
      <c r="K466" s="452" t="s">
        <v>466</v>
      </c>
      <c r="L466" s="452" t="s">
        <v>701</v>
      </c>
      <c r="M466" s="452" t="s">
        <v>533</v>
      </c>
      <c r="N466" s="452" t="s">
        <v>813</v>
      </c>
      <c r="O466" s="452" t="s">
        <v>3090</v>
      </c>
    </row>
    <row r="467" spans="1:15" x14ac:dyDescent="0.3">
      <c r="A467" s="452" t="s">
        <v>462</v>
      </c>
      <c r="B467" s="453" t="s">
        <v>1505</v>
      </c>
      <c r="C467" s="452" t="s">
        <v>464</v>
      </c>
      <c r="D467" s="452" t="s">
        <v>462</v>
      </c>
      <c r="E467" s="452">
        <v>2328</v>
      </c>
      <c r="F467" s="452" t="s">
        <v>465</v>
      </c>
      <c r="G467" s="454"/>
      <c r="H467" s="452" t="s">
        <v>475</v>
      </c>
      <c r="I467" s="452" t="s">
        <v>475</v>
      </c>
      <c r="J467" s="452" t="s">
        <v>475</v>
      </c>
      <c r="K467" s="452" t="s">
        <v>466</v>
      </c>
      <c r="L467" s="452" t="s">
        <v>701</v>
      </c>
      <c r="M467" s="452" t="s">
        <v>476</v>
      </c>
      <c r="N467" s="452" t="s">
        <v>468</v>
      </c>
      <c r="O467" s="452" t="s">
        <v>475</v>
      </c>
    </row>
    <row r="468" spans="1:15" x14ac:dyDescent="0.3">
      <c r="A468" s="452" t="s">
        <v>462</v>
      </c>
      <c r="B468" s="453" t="s">
        <v>1506</v>
      </c>
      <c r="C468" s="452" t="s">
        <v>464</v>
      </c>
      <c r="D468" s="452" t="s">
        <v>462</v>
      </c>
      <c r="E468" s="452" t="s">
        <v>1507</v>
      </c>
      <c r="F468" s="452" t="s">
        <v>510</v>
      </c>
      <c r="G468" s="454">
        <v>39.299999999999997</v>
      </c>
      <c r="H468" s="452" t="s">
        <v>1351</v>
      </c>
      <c r="I468" s="452" t="s">
        <v>1352</v>
      </c>
      <c r="J468" s="452" t="s">
        <v>1352</v>
      </c>
      <c r="K468" s="452" t="s">
        <v>466</v>
      </c>
      <c r="L468" s="452" t="s">
        <v>701</v>
      </c>
      <c r="M468" s="452" t="s">
        <v>533</v>
      </c>
      <c r="N468" s="452" t="s">
        <v>813</v>
      </c>
      <c r="O468" s="452" t="s">
        <v>3090</v>
      </c>
    </row>
    <row r="469" spans="1:15" x14ac:dyDescent="0.3">
      <c r="A469" s="452" t="s">
        <v>462</v>
      </c>
      <c r="B469" s="453" t="s">
        <v>1508</v>
      </c>
      <c r="C469" s="452" t="s">
        <v>464</v>
      </c>
      <c r="D469" s="452" t="s">
        <v>462</v>
      </c>
      <c r="E469" s="452">
        <v>2329</v>
      </c>
      <c r="F469" s="452" t="s">
        <v>569</v>
      </c>
      <c r="G469" s="454">
        <v>39.5</v>
      </c>
      <c r="H469" s="452" t="s">
        <v>475</v>
      </c>
      <c r="I469" s="452" t="s">
        <v>475</v>
      </c>
      <c r="J469" s="452" t="s">
        <v>475</v>
      </c>
      <c r="K469" s="452" t="s">
        <v>466</v>
      </c>
      <c r="L469" s="452" t="s">
        <v>701</v>
      </c>
      <c r="M469" s="452" t="s">
        <v>476</v>
      </c>
      <c r="N469" s="452" t="s">
        <v>468</v>
      </c>
      <c r="O469" s="452" t="s">
        <v>475</v>
      </c>
    </row>
    <row r="470" spans="1:15" x14ac:dyDescent="0.3">
      <c r="A470" s="452" t="s">
        <v>462</v>
      </c>
      <c r="B470" s="453" t="s">
        <v>1509</v>
      </c>
      <c r="C470" s="452" t="s">
        <v>464</v>
      </c>
      <c r="D470" s="452" t="s">
        <v>462</v>
      </c>
      <c r="E470" s="452" t="s">
        <v>1510</v>
      </c>
      <c r="F470" s="452" t="s">
        <v>479</v>
      </c>
      <c r="G470" s="454"/>
      <c r="H470" s="452" t="s">
        <v>1494</v>
      </c>
      <c r="I470" s="452" t="s">
        <v>1494</v>
      </c>
      <c r="J470" s="452" t="s">
        <v>1494</v>
      </c>
      <c r="K470" s="452" t="s">
        <v>466</v>
      </c>
      <c r="L470" s="452" t="s">
        <v>701</v>
      </c>
      <c r="M470" s="452" t="s">
        <v>485</v>
      </c>
      <c r="N470" s="452" t="s">
        <v>839</v>
      </c>
      <c r="O470" s="452" t="s">
        <v>1494</v>
      </c>
    </row>
    <row r="471" spans="1:15" x14ac:dyDescent="0.3">
      <c r="A471" s="452" t="s">
        <v>462</v>
      </c>
      <c r="B471" s="453" t="s">
        <v>1511</v>
      </c>
      <c r="C471" s="452" t="s">
        <v>464</v>
      </c>
      <c r="D471" s="452" t="s">
        <v>462</v>
      </c>
      <c r="E471" s="452" t="s">
        <v>1512</v>
      </c>
      <c r="F471" s="452" t="s">
        <v>465</v>
      </c>
      <c r="G471" s="454"/>
      <c r="H471" s="452" t="s">
        <v>914</v>
      </c>
      <c r="I471" s="452" t="s">
        <v>914</v>
      </c>
      <c r="J471" s="452" t="s">
        <v>914</v>
      </c>
      <c r="K471" s="452" t="s">
        <v>466</v>
      </c>
      <c r="L471" s="452" t="s">
        <v>701</v>
      </c>
      <c r="M471" s="452" t="s">
        <v>533</v>
      </c>
      <c r="N471" s="452" t="s">
        <v>813</v>
      </c>
      <c r="O471" s="452" t="s">
        <v>1427</v>
      </c>
    </row>
    <row r="472" spans="1:15" x14ac:dyDescent="0.3">
      <c r="A472" s="452" t="s">
        <v>462</v>
      </c>
      <c r="B472" s="453" t="s">
        <v>1513</v>
      </c>
      <c r="C472" s="452" t="s">
        <v>464</v>
      </c>
      <c r="D472" s="452" t="s">
        <v>462</v>
      </c>
      <c r="E472" s="452">
        <v>2330</v>
      </c>
      <c r="F472" s="452" t="s">
        <v>569</v>
      </c>
      <c r="G472" s="454">
        <v>39.4</v>
      </c>
      <c r="H472" s="452" t="s">
        <v>475</v>
      </c>
      <c r="I472" s="452" t="s">
        <v>475</v>
      </c>
      <c r="J472" s="452" t="s">
        <v>475</v>
      </c>
      <c r="K472" s="452" t="s">
        <v>466</v>
      </c>
      <c r="L472" s="452" t="s">
        <v>701</v>
      </c>
      <c r="M472" s="452" t="s">
        <v>476</v>
      </c>
      <c r="N472" s="452" t="s">
        <v>468</v>
      </c>
      <c r="O472" s="452" t="s">
        <v>475</v>
      </c>
    </row>
    <row r="473" spans="1:15" x14ac:dyDescent="0.3">
      <c r="A473" s="452" t="s">
        <v>462</v>
      </c>
      <c r="B473" s="453" t="s">
        <v>1514</v>
      </c>
      <c r="C473" s="452" t="s">
        <v>464</v>
      </c>
      <c r="D473" s="452" t="s">
        <v>462</v>
      </c>
      <c r="E473" s="452" t="s">
        <v>1515</v>
      </c>
      <c r="F473" s="452" t="s">
        <v>479</v>
      </c>
      <c r="G473" s="454"/>
      <c r="H473" s="452" t="s">
        <v>1494</v>
      </c>
      <c r="I473" s="452" t="s">
        <v>1494</v>
      </c>
      <c r="J473" s="452" t="s">
        <v>1494</v>
      </c>
      <c r="K473" s="452" t="s">
        <v>466</v>
      </c>
      <c r="L473" s="452" t="s">
        <v>701</v>
      </c>
      <c r="M473" s="452" t="s">
        <v>485</v>
      </c>
      <c r="N473" s="452" t="s">
        <v>839</v>
      </c>
      <c r="O473" s="452" t="s">
        <v>1494</v>
      </c>
    </row>
    <row r="474" spans="1:15" x14ac:dyDescent="0.3">
      <c r="A474" s="452" t="s">
        <v>462</v>
      </c>
      <c r="B474" s="453" t="s">
        <v>1516</v>
      </c>
      <c r="C474" s="452" t="s">
        <v>464</v>
      </c>
      <c r="D474" s="452" t="s">
        <v>462</v>
      </c>
      <c r="E474" s="452" t="s">
        <v>1517</v>
      </c>
      <c r="F474" s="452" t="s">
        <v>569</v>
      </c>
      <c r="G474" s="454">
        <v>37.5</v>
      </c>
      <c r="H474" s="452" t="s">
        <v>1494</v>
      </c>
      <c r="I474" s="452" t="s">
        <v>1494</v>
      </c>
      <c r="J474" s="452" t="s">
        <v>1494</v>
      </c>
      <c r="K474" s="452" t="s">
        <v>466</v>
      </c>
      <c r="L474" s="452" t="s">
        <v>701</v>
      </c>
      <c r="M474" s="452" t="s">
        <v>485</v>
      </c>
      <c r="N474" s="452" t="s">
        <v>839</v>
      </c>
      <c r="O474" s="452" t="s">
        <v>1494</v>
      </c>
    </row>
    <row r="475" spans="1:15" x14ac:dyDescent="0.3">
      <c r="A475" s="452" t="s">
        <v>462</v>
      </c>
      <c r="B475" s="453" t="s">
        <v>1518</v>
      </c>
      <c r="C475" s="452" t="s">
        <v>464</v>
      </c>
      <c r="D475" s="452" t="s">
        <v>462</v>
      </c>
      <c r="E475" s="452" t="s">
        <v>1519</v>
      </c>
      <c r="F475" s="452" t="s">
        <v>479</v>
      </c>
      <c r="G475" s="454"/>
      <c r="H475" s="452" t="s">
        <v>1520</v>
      </c>
      <c r="I475" s="452" t="s">
        <v>1520</v>
      </c>
      <c r="J475" s="452" t="s">
        <v>1521</v>
      </c>
      <c r="K475" s="452" t="s">
        <v>466</v>
      </c>
      <c r="L475" s="452" t="s">
        <v>701</v>
      </c>
      <c r="M475" s="452" t="s">
        <v>473</v>
      </c>
      <c r="N475" s="452" t="s">
        <v>468</v>
      </c>
      <c r="O475" s="452" t="s">
        <v>3029</v>
      </c>
    </row>
    <row r="476" spans="1:15" x14ac:dyDescent="0.3">
      <c r="A476" s="452" t="s">
        <v>462</v>
      </c>
      <c r="B476" s="453" t="s">
        <v>1522</v>
      </c>
      <c r="C476" s="452" t="s">
        <v>464</v>
      </c>
      <c r="D476" s="452" t="s">
        <v>462</v>
      </c>
      <c r="E476" s="452" t="s">
        <v>1523</v>
      </c>
      <c r="F476" s="452" t="s">
        <v>569</v>
      </c>
      <c r="G476" s="454">
        <v>37.1</v>
      </c>
      <c r="H476" s="452" t="s">
        <v>1344</v>
      </c>
      <c r="I476" s="452" t="s">
        <v>1524</v>
      </c>
      <c r="J476" s="452" t="s">
        <v>1524</v>
      </c>
      <c r="K476" s="452" t="s">
        <v>466</v>
      </c>
      <c r="L476" s="452" t="s">
        <v>701</v>
      </c>
      <c r="M476" s="452" t="s">
        <v>473</v>
      </c>
      <c r="N476" s="452" t="s">
        <v>468</v>
      </c>
      <c r="O476" s="452" t="s">
        <v>3021</v>
      </c>
    </row>
    <row r="477" spans="1:15" x14ac:dyDescent="0.3">
      <c r="A477" s="452" t="s">
        <v>462</v>
      </c>
      <c r="B477" s="453" t="s">
        <v>1525</v>
      </c>
      <c r="C477" s="452" t="s">
        <v>464</v>
      </c>
      <c r="D477" s="452" t="s">
        <v>462</v>
      </c>
      <c r="E477" s="452" t="s">
        <v>1526</v>
      </c>
      <c r="F477" s="452" t="s">
        <v>569</v>
      </c>
      <c r="G477" s="454">
        <v>37.4</v>
      </c>
      <c r="H477" s="452" t="s">
        <v>1527</v>
      </c>
      <c r="I477" s="452" t="s">
        <v>1527</v>
      </c>
      <c r="J477" s="452" t="s">
        <v>1527</v>
      </c>
      <c r="K477" s="452" t="s">
        <v>466</v>
      </c>
      <c r="L477" s="452" t="s">
        <v>701</v>
      </c>
      <c r="M477" s="452" t="s">
        <v>473</v>
      </c>
      <c r="N477" s="452" t="s">
        <v>468</v>
      </c>
      <c r="O477" s="452" t="s">
        <v>1527</v>
      </c>
    </row>
    <row r="478" spans="1:15" x14ac:dyDescent="0.3">
      <c r="A478" s="452" t="s">
        <v>462</v>
      </c>
      <c r="B478" s="453" t="s">
        <v>1528</v>
      </c>
      <c r="C478" s="452" t="s">
        <v>464</v>
      </c>
      <c r="D478" s="452" t="s">
        <v>462</v>
      </c>
      <c r="E478" s="452" t="s">
        <v>1529</v>
      </c>
      <c r="F478" s="452" t="s">
        <v>465</v>
      </c>
      <c r="G478" s="454"/>
      <c r="H478" s="452" t="s">
        <v>1465</v>
      </c>
      <c r="I478" s="452" t="s">
        <v>1465</v>
      </c>
      <c r="J478" s="452" t="s">
        <v>1465</v>
      </c>
      <c r="K478" s="452" t="s">
        <v>466</v>
      </c>
      <c r="L478" s="452" t="s">
        <v>701</v>
      </c>
      <c r="M478" s="452" t="s">
        <v>473</v>
      </c>
      <c r="N478" s="452" t="s">
        <v>468</v>
      </c>
      <c r="O478" s="452" t="s">
        <v>1465</v>
      </c>
    </row>
    <row r="479" spans="1:15" x14ac:dyDescent="0.3">
      <c r="A479" s="452" t="s">
        <v>462</v>
      </c>
      <c r="B479" s="453" t="s">
        <v>1530</v>
      </c>
      <c r="C479" s="452" t="s">
        <v>464</v>
      </c>
      <c r="D479" s="452" t="s">
        <v>462</v>
      </c>
      <c r="E479" s="452" t="s">
        <v>1531</v>
      </c>
      <c r="F479" s="452" t="s">
        <v>510</v>
      </c>
      <c r="G479" s="454">
        <v>37</v>
      </c>
      <c r="H479" s="452" t="s">
        <v>1532</v>
      </c>
      <c r="I479" s="452" t="s">
        <v>1532</v>
      </c>
      <c r="J479" s="452" t="s">
        <v>1532</v>
      </c>
      <c r="K479" s="452" t="s">
        <v>466</v>
      </c>
      <c r="L479" s="452" t="s">
        <v>701</v>
      </c>
      <c r="M479" s="452" t="s">
        <v>473</v>
      </c>
      <c r="N479" s="452" t="s">
        <v>468</v>
      </c>
      <c r="O479" s="452" t="s">
        <v>3021</v>
      </c>
    </row>
    <row r="480" spans="1:15" x14ac:dyDescent="0.3">
      <c r="A480" s="452" t="s">
        <v>462</v>
      </c>
      <c r="B480" s="453" t="s">
        <v>1533</v>
      </c>
      <c r="C480" s="452" t="s">
        <v>464</v>
      </c>
      <c r="D480" s="452" t="s">
        <v>462</v>
      </c>
      <c r="E480" s="452" t="s">
        <v>1534</v>
      </c>
      <c r="F480" s="452" t="s">
        <v>465</v>
      </c>
      <c r="G480" s="454"/>
      <c r="H480" s="452" t="s">
        <v>1535</v>
      </c>
      <c r="I480" s="452" t="s">
        <v>1536</v>
      </c>
      <c r="J480" s="452" t="s">
        <v>1537</v>
      </c>
      <c r="K480" s="452" t="s">
        <v>466</v>
      </c>
      <c r="L480" s="452" t="s">
        <v>701</v>
      </c>
      <c r="M480" s="452" t="s">
        <v>473</v>
      </c>
      <c r="N480" s="452" t="s">
        <v>839</v>
      </c>
      <c r="O480" s="452" t="s">
        <v>1536</v>
      </c>
    </row>
    <row r="481" spans="1:15" x14ac:dyDescent="0.3">
      <c r="A481" s="452" t="s">
        <v>462</v>
      </c>
      <c r="B481" s="453" t="s">
        <v>1538</v>
      </c>
      <c r="C481" s="452" t="s">
        <v>464</v>
      </c>
      <c r="D481" s="452" t="s">
        <v>462</v>
      </c>
      <c r="E481" s="452" t="s">
        <v>1539</v>
      </c>
      <c r="F481" s="452" t="s">
        <v>569</v>
      </c>
      <c r="G481" s="454">
        <v>36.5</v>
      </c>
      <c r="H481" s="452" t="s">
        <v>1540</v>
      </c>
      <c r="I481" s="452" t="s">
        <v>1540</v>
      </c>
      <c r="J481" s="452" t="s">
        <v>1540</v>
      </c>
      <c r="K481" s="452" t="s">
        <v>466</v>
      </c>
      <c r="L481" s="452" t="s">
        <v>701</v>
      </c>
      <c r="M481" s="452" t="s">
        <v>473</v>
      </c>
      <c r="N481" s="452" t="s">
        <v>468</v>
      </c>
      <c r="O481" s="452" t="s">
        <v>3091</v>
      </c>
    </row>
    <row r="482" spans="1:15" x14ac:dyDescent="0.3">
      <c r="A482" s="452" t="s">
        <v>462</v>
      </c>
      <c r="B482" s="453" t="s">
        <v>1541</v>
      </c>
      <c r="C482" s="452" t="s">
        <v>464</v>
      </c>
      <c r="D482" s="452" t="s">
        <v>462</v>
      </c>
      <c r="E482" s="452" t="s">
        <v>1542</v>
      </c>
      <c r="F482" s="452" t="s">
        <v>465</v>
      </c>
      <c r="G482" s="454"/>
      <c r="H482" s="452" t="s">
        <v>1535</v>
      </c>
      <c r="I482" s="452" t="s">
        <v>1536</v>
      </c>
      <c r="J482" s="452" t="s">
        <v>1537</v>
      </c>
      <c r="K482" s="452" t="s">
        <v>466</v>
      </c>
      <c r="L482" s="452" t="s">
        <v>701</v>
      </c>
      <c r="M482" s="452" t="s">
        <v>473</v>
      </c>
      <c r="N482" s="452" t="s">
        <v>839</v>
      </c>
      <c r="O482" s="452" t="s">
        <v>1536</v>
      </c>
    </row>
    <row r="483" spans="1:15" x14ac:dyDescent="0.3">
      <c r="A483" s="452" t="s">
        <v>462</v>
      </c>
      <c r="B483" s="453" t="s">
        <v>1543</v>
      </c>
      <c r="C483" s="452" t="s">
        <v>464</v>
      </c>
      <c r="D483" s="452" t="s">
        <v>462</v>
      </c>
      <c r="E483" s="452" t="s">
        <v>1544</v>
      </c>
      <c r="F483" s="452" t="s">
        <v>569</v>
      </c>
      <c r="G483" s="454">
        <v>37.200000000000003</v>
      </c>
      <c r="H483" s="452" t="s">
        <v>636</v>
      </c>
      <c r="I483" s="452" t="s">
        <v>636</v>
      </c>
      <c r="J483" s="452" t="s">
        <v>636</v>
      </c>
      <c r="K483" s="452" t="s">
        <v>466</v>
      </c>
      <c r="L483" s="452" t="s">
        <v>701</v>
      </c>
      <c r="M483" s="452" t="s">
        <v>473</v>
      </c>
      <c r="N483" s="452" t="s">
        <v>839</v>
      </c>
      <c r="O483" s="452" t="s">
        <v>3092</v>
      </c>
    </row>
    <row r="484" spans="1:15" x14ac:dyDescent="0.3">
      <c r="A484" s="452" t="s">
        <v>462</v>
      </c>
      <c r="B484" s="453" t="s">
        <v>1545</v>
      </c>
      <c r="C484" s="452" t="s">
        <v>464</v>
      </c>
      <c r="D484" s="452" t="s">
        <v>462</v>
      </c>
      <c r="E484" s="452" t="s">
        <v>1546</v>
      </c>
      <c r="F484" s="452" t="s">
        <v>479</v>
      </c>
      <c r="G484" s="454"/>
      <c r="H484" s="452" t="s">
        <v>624</v>
      </c>
      <c r="I484" s="452" t="s">
        <v>624</v>
      </c>
      <c r="J484" s="452" t="s">
        <v>624</v>
      </c>
      <c r="K484" s="452" t="s">
        <v>466</v>
      </c>
      <c r="L484" s="452" t="s">
        <v>701</v>
      </c>
      <c r="M484" s="452" t="s">
        <v>485</v>
      </c>
      <c r="N484" s="452" t="s">
        <v>468</v>
      </c>
      <c r="O484" s="452" t="s">
        <v>624</v>
      </c>
    </row>
    <row r="485" spans="1:15" x14ac:dyDescent="0.3">
      <c r="A485" s="452" t="s">
        <v>462</v>
      </c>
      <c r="B485" s="453" t="s">
        <v>1547</v>
      </c>
      <c r="C485" s="452" t="s">
        <v>464</v>
      </c>
      <c r="D485" s="452" t="s">
        <v>462</v>
      </c>
      <c r="E485" s="452" t="s">
        <v>1548</v>
      </c>
      <c r="F485" s="452" t="s">
        <v>569</v>
      </c>
      <c r="G485" s="454">
        <v>36.1</v>
      </c>
      <c r="H485" s="452" t="s">
        <v>576</v>
      </c>
      <c r="I485" s="452" t="s">
        <v>576</v>
      </c>
      <c r="J485" s="452" t="s">
        <v>577</v>
      </c>
      <c r="K485" s="452" t="s">
        <v>466</v>
      </c>
      <c r="L485" s="452" t="s">
        <v>701</v>
      </c>
      <c r="M485" s="452" t="s">
        <v>473</v>
      </c>
      <c r="N485" s="452" t="s">
        <v>468</v>
      </c>
      <c r="O485" s="452" t="s">
        <v>3093</v>
      </c>
    </row>
    <row r="486" spans="1:15" hidden="1" x14ac:dyDescent="0.3">
      <c r="A486" s="452" t="s">
        <v>462</v>
      </c>
      <c r="B486" s="453" t="s">
        <v>1549</v>
      </c>
      <c r="C486" s="452" t="s">
        <v>464</v>
      </c>
      <c r="D486" s="452" t="s">
        <v>462</v>
      </c>
      <c r="E486" s="452" t="s">
        <v>999</v>
      </c>
      <c r="F486" s="452" t="s">
        <v>1233</v>
      </c>
      <c r="G486" s="454"/>
      <c r="H486" s="452" t="s">
        <v>1550</v>
      </c>
      <c r="I486" s="452" t="s">
        <v>1550</v>
      </c>
      <c r="J486" s="452" t="s">
        <v>1550</v>
      </c>
      <c r="K486" s="452" t="s">
        <v>466</v>
      </c>
      <c r="L486" s="452" t="s">
        <v>701</v>
      </c>
    </row>
    <row r="487" spans="1:15" x14ac:dyDescent="0.3">
      <c r="A487" s="452" t="s">
        <v>462</v>
      </c>
      <c r="B487" s="453" t="s">
        <v>1551</v>
      </c>
      <c r="C487" s="452" t="s">
        <v>464</v>
      </c>
      <c r="D487" s="452" t="s">
        <v>462</v>
      </c>
      <c r="E487" s="452">
        <v>2331</v>
      </c>
      <c r="F487" s="452" t="s">
        <v>510</v>
      </c>
      <c r="G487" s="454">
        <v>35.799999999999997</v>
      </c>
      <c r="H487" s="452" t="s">
        <v>475</v>
      </c>
      <c r="I487" s="452" t="s">
        <v>475</v>
      </c>
      <c r="J487" s="452" t="s">
        <v>475</v>
      </c>
      <c r="K487" s="452" t="s">
        <v>466</v>
      </c>
      <c r="L487" s="452" t="s">
        <v>701</v>
      </c>
      <c r="M487" s="452" t="s">
        <v>476</v>
      </c>
      <c r="N487" s="452" t="s">
        <v>468</v>
      </c>
      <c r="O487" s="452" t="s">
        <v>475</v>
      </c>
    </row>
    <row r="488" spans="1:15" x14ac:dyDescent="0.3">
      <c r="A488" s="452" t="s">
        <v>462</v>
      </c>
      <c r="B488" s="453" t="s">
        <v>1552</v>
      </c>
      <c r="C488" s="452" t="s">
        <v>464</v>
      </c>
      <c r="D488" s="452" t="s">
        <v>462</v>
      </c>
      <c r="E488" s="452">
        <v>2332</v>
      </c>
      <c r="F488" s="452" t="s">
        <v>569</v>
      </c>
      <c r="G488" s="454">
        <v>35.9</v>
      </c>
      <c r="H488" s="452" t="s">
        <v>475</v>
      </c>
      <c r="I488" s="452" t="s">
        <v>475</v>
      </c>
      <c r="J488" s="452" t="s">
        <v>475</v>
      </c>
      <c r="K488" s="452" t="s">
        <v>466</v>
      </c>
      <c r="L488" s="452" t="s">
        <v>701</v>
      </c>
      <c r="M488" s="452" t="s">
        <v>476</v>
      </c>
      <c r="N488" s="452" t="s">
        <v>468</v>
      </c>
      <c r="O488" s="452" t="s">
        <v>475</v>
      </c>
    </row>
    <row r="489" spans="1:15" x14ac:dyDescent="0.3">
      <c r="A489" s="452" t="s">
        <v>462</v>
      </c>
      <c r="B489" s="453" t="s">
        <v>1553</v>
      </c>
      <c r="C489" s="452" t="s">
        <v>464</v>
      </c>
      <c r="D489" s="452" t="s">
        <v>462</v>
      </c>
      <c r="E489" s="452">
        <v>2333</v>
      </c>
      <c r="F489" s="452" t="s">
        <v>479</v>
      </c>
      <c r="G489" s="454"/>
      <c r="H489" s="452" t="s">
        <v>475</v>
      </c>
      <c r="I489" s="452" t="s">
        <v>475</v>
      </c>
      <c r="J489" s="452" t="s">
        <v>475</v>
      </c>
      <c r="K489" s="452" t="s">
        <v>466</v>
      </c>
      <c r="L489" s="452" t="s">
        <v>701</v>
      </c>
      <c r="M489" s="452" t="s">
        <v>476</v>
      </c>
      <c r="N489" s="452" t="s">
        <v>468</v>
      </c>
      <c r="O489" s="452" t="s">
        <v>475</v>
      </c>
    </row>
    <row r="490" spans="1:15" x14ac:dyDescent="0.3">
      <c r="A490" s="452" t="s">
        <v>462</v>
      </c>
      <c r="B490" s="453" t="s">
        <v>1554</v>
      </c>
      <c r="C490" s="452" t="s">
        <v>464</v>
      </c>
      <c r="D490" s="452" t="s">
        <v>462</v>
      </c>
      <c r="E490" s="452">
        <v>7100</v>
      </c>
      <c r="F490" s="452" t="s">
        <v>569</v>
      </c>
      <c r="G490" s="454">
        <v>34.1</v>
      </c>
      <c r="H490" s="452" t="s">
        <v>475</v>
      </c>
      <c r="I490" s="452" t="s">
        <v>475</v>
      </c>
      <c r="J490" s="452" t="s">
        <v>475</v>
      </c>
      <c r="K490" s="452" t="s">
        <v>466</v>
      </c>
      <c r="L490" s="452" t="s">
        <v>701</v>
      </c>
      <c r="M490" s="452" t="s">
        <v>476</v>
      </c>
      <c r="N490" s="452" t="s">
        <v>468</v>
      </c>
      <c r="O490" s="452" t="s">
        <v>475</v>
      </c>
    </row>
    <row r="491" spans="1:15" x14ac:dyDescent="0.3">
      <c r="A491" s="452" t="s">
        <v>462</v>
      </c>
      <c r="B491" s="453" t="s">
        <v>1555</v>
      </c>
      <c r="C491" s="452" t="s">
        <v>464</v>
      </c>
      <c r="D491" s="452" t="s">
        <v>462</v>
      </c>
      <c r="E491" s="452">
        <v>2337</v>
      </c>
      <c r="F491" s="452" t="s">
        <v>569</v>
      </c>
      <c r="G491" s="454">
        <v>34.200000000000003</v>
      </c>
      <c r="H491" s="452" t="s">
        <v>475</v>
      </c>
      <c r="I491" s="452" t="s">
        <v>475</v>
      </c>
      <c r="J491" s="452" t="s">
        <v>475</v>
      </c>
      <c r="K491" s="452" t="s">
        <v>466</v>
      </c>
      <c r="L491" s="452" t="s">
        <v>701</v>
      </c>
      <c r="M491" s="452" t="s">
        <v>476</v>
      </c>
      <c r="N491" s="452" t="s">
        <v>468</v>
      </c>
      <c r="O491" s="452" t="s">
        <v>475</v>
      </c>
    </row>
    <row r="492" spans="1:15" hidden="1" x14ac:dyDescent="0.3">
      <c r="A492" s="452" t="s">
        <v>462</v>
      </c>
      <c r="B492" s="453" t="s">
        <v>1556</v>
      </c>
      <c r="C492" s="452" t="s">
        <v>464</v>
      </c>
      <c r="D492" s="452" t="s">
        <v>462</v>
      </c>
      <c r="F492" s="452" t="s">
        <v>1233</v>
      </c>
      <c r="G492" s="454"/>
      <c r="H492" s="452" t="s">
        <v>1557</v>
      </c>
      <c r="I492" s="452" t="s">
        <v>1557</v>
      </c>
      <c r="J492" s="452" t="s">
        <v>1557</v>
      </c>
      <c r="K492" s="452" t="s">
        <v>466</v>
      </c>
      <c r="L492" s="452" t="s">
        <v>701</v>
      </c>
    </row>
    <row r="493" spans="1:15" x14ac:dyDescent="0.3">
      <c r="A493" s="452" t="s">
        <v>462</v>
      </c>
      <c r="B493" s="453" t="s">
        <v>1558</v>
      </c>
      <c r="C493" s="452" t="s">
        <v>464</v>
      </c>
      <c r="D493" s="452" t="s">
        <v>462</v>
      </c>
      <c r="E493" s="452">
        <v>2334</v>
      </c>
      <c r="F493" s="452" t="s">
        <v>465</v>
      </c>
      <c r="G493" s="454"/>
      <c r="H493" s="452" t="s">
        <v>475</v>
      </c>
      <c r="I493" s="452" t="s">
        <v>475</v>
      </c>
      <c r="J493" s="452" t="s">
        <v>475</v>
      </c>
      <c r="K493" s="452" t="s">
        <v>466</v>
      </c>
      <c r="L493" s="452" t="s">
        <v>701</v>
      </c>
      <c r="M493" s="452" t="s">
        <v>476</v>
      </c>
      <c r="N493" s="452" t="s">
        <v>468</v>
      </c>
      <c r="O493" s="452" t="s">
        <v>475</v>
      </c>
    </row>
    <row r="494" spans="1:15" x14ac:dyDescent="0.3">
      <c r="A494" s="452" t="s">
        <v>462</v>
      </c>
      <c r="B494" s="453" t="s">
        <v>1559</v>
      </c>
      <c r="C494" s="452" t="s">
        <v>464</v>
      </c>
      <c r="D494" s="452" t="s">
        <v>462</v>
      </c>
      <c r="E494" s="452">
        <v>2335</v>
      </c>
      <c r="F494" s="452" t="s">
        <v>569</v>
      </c>
      <c r="G494" s="454">
        <v>35.700000000000003</v>
      </c>
      <c r="H494" s="452" t="s">
        <v>475</v>
      </c>
      <c r="I494" s="452" t="s">
        <v>475</v>
      </c>
      <c r="J494" s="452" t="s">
        <v>475</v>
      </c>
      <c r="K494" s="452" t="s">
        <v>466</v>
      </c>
      <c r="L494" s="452" t="s">
        <v>701</v>
      </c>
      <c r="M494" s="452" t="s">
        <v>476</v>
      </c>
      <c r="N494" s="452" t="s">
        <v>468</v>
      </c>
      <c r="O494" s="452" t="s">
        <v>475</v>
      </c>
    </row>
    <row r="495" spans="1:15" x14ac:dyDescent="0.3">
      <c r="A495" s="452" t="s">
        <v>462</v>
      </c>
      <c r="B495" s="453" t="s">
        <v>1560</v>
      </c>
      <c r="C495" s="452" t="s">
        <v>464</v>
      </c>
      <c r="D495" s="452" t="s">
        <v>462</v>
      </c>
      <c r="E495" s="452">
        <v>2336</v>
      </c>
      <c r="F495" s="452" t="s">
        <v>569</v>
      </c>
      <c r="G495" s="454">
        <v>35.700000000000003</v>
      </c>
      <c r="H495" s="452" t="s">
        <v>475</v>
      </c>
      <c r="I495" s="452" t="s">
        <v>475</v>
      </c>
      <c r="J495" s="452" t="s">
        <v>475</v>
      </c>
      <c r="K495" s="452" t="s">
        <v>466</v>
      </c>
      <c r="L495" s="452" t="s">
        <v>701</v>
      </c>
      <c r="M495" s="452" t="s">
        <v>476</v>
      </c>
      <c r="N495" s="452" t="s">
        <v>468</v>
      </c>
      <c r="O495" s="452" t="s">
        <v>475</v>
      </c>
    </row>
    <row r="496" spans="1:15" x14ac:dyDescent="0.3">
      <c r="A496" s="452" t="s">
        <v>462</v>
      </c>
      <c r="B496" s="453" t="s">
        <v>1561</v>
      </c>
      <c r="C496" s="452" t="s">
        <v>464</v>
      </c>
      <c r="D496" s="452" t="s">
        <v>462</v>
      </c>
      <c r="E496" s="452" t="s">
        <v>1562</v>
      </c>
      <c r="F496" s="452" t="s">
        <v>479</v>
      </c>
      <c r="G496" s="454"/>
      <c r="H496" s="452" t="s">
        <v>1563</v>
      </c>
      <c r="I496" s="452" t="s">
        <v>1563</v>
      </c>
      <c r="J496" s="452" t="s">
        <v>1563</v>
      </c>
      <c r="K496" s="452" t="s">
        <v>466</v>
      </c>
      <c r="L496" s="452" t="s">
        <v>701</v>
      </c>
      <c r="M496" s="452" t="s">
        <v>473</v>
      </c>
      <c r="N496" s="452" t="s">
        <v>839</v>
      </c>
      <c r="O496" s="452" t="s">
        <v>3092</v>
      </c>
    </row>
    <row r="497" spans="1:15" x14ac:dyDescent="0.3">
      <c r="A497" s="452" t="s">
        <v>462</v>
      </c>
      <c r="B497" s="453" t="s">
        <v>1564</v>
      </c>
      <c r="C497" s="452" t="s">
        <v>464</v>
      </c>
      <c r="D497" s="452" t="s">
        <v>462</v>
      </c>
      <c r="E497" s="452">
        <v>2338</v>
      </c>
      <c r="F497" s="452" t="s">
        <v>465</v>
      </c>
      <c r="G497" s="454"/>
      <c r="H497" s="452" t="s">
        <v>475</v>
      </c>
      <c r="I497" s="452" t="s">
        <v>475</v>
      </c>
      <c r="J497" s="452" t="s">
        <v>475</v>
      </c>
      <c r="K497" s="452" t="s">
        <v>466</v>
      </c>
      <c r="L497" s="452" t="s">
        <v>701</v>
      </c>
      <c r="M497" s="452" t="s">
        <v>476</v>
      </c>
      <c r="N497" s="452" t="s">
        <v>468</v>
      </c>
      <c r="O497" s="452" t="s">
        <v>475</v>
      </c>
    </row>
    <row r="498" spans="1:15" x14ac:dyDescent="0.3">
      <c r="A498" s="452" t="s">
        <v>462</v>
      </c>
      <c r="B498" s="453" t="s">
        <v>1565</v>
      </c>
      <c r="C498" s="452" t="s">
        <v>464</v>
      </c>
      <c r="D498" s="452" t="s">
        <v>462</v>
      </c>
      <c r="E498" s="452">
        <v>2339</v>
      </c>
      <c r="F498" s="452" t="s">
        <v>569</v>
      </c>
      <c r="G498" s="454">
        <v>34.200000000000003</v>
      </c>
      <c r="H498" s="452" t="s">
        <v>475</v>
      </c>
      <c r="I498" s="452" t="s">
        <v>475</v>
      </c>
      <c r="J498" s="452" t="s">
        <v>475</v>
      </c>
      <c r="K498" s="452" t="s">
        <v>466</v>
      </c>
      <c r="L498" s="452" t="s">
        <v>701</v>
      </c>
      <c r="M498" s="452" t="s">
        <v>476</v>
      </c>
      <c r="N498" s="452" t="s">
        <v>468</v>
      </c>
      <c r="O498" s="452" t="s">
        <v>475</v>
      </c>
    </row>
    <row r="499" spans="1:15" x14ac:dyDescent="0.3">
      <c r="A499" s="452" t="s">
        <v>462</v>
      </c>
      <c r="B499" s="453" t="s">
        <v>1566</v>
      </c>
      <c r="C499" s="452" t="s">
        <v>464</v>
      </c>
      <c r="D499" s="452" t="s">
        <v>462</v>
      </c>
      <c r="E499" s="452">
        <v>2340</v>
      </c>
      <c r="F499" s="452" t="s">
        <v>569</v>
      </c>
      <c r="G499" s="454">
        <v>34.299999999999997</v>
      </c>
      <c r="H499" s="452" t="s">
        <v>475</v>
      </c>
      <c r="I499" s="452" t="s">
        <v>475</v>
      </c>
      <c r="J499" s="452" t="s">
        <v>475</v>
      </c>
      <c r="K499" s="452" t="s">
        <v>466</v>
      </c>
      <c r="L499" s="452" t="s">
        <v>701</v>
      </c>
      <c r="M499" s="452" t="s">
        <v>476</v>
      </c>
      <c r="N499" s="452" t="s">
        <v>468</v>
      </c>
      <c r="O499" s="452" t="s">
        <v>475</v>
      </c>
    </row>
    <row r="500" spans="1:15" x14ac:dyDescent="0.3">
      <c r="A500" s="452" t="s">
        <v>462</v>
      </c>
      <c r="B500" s="453" t="s">
        <v>1567</v>
      </c>
      <c r="C500" s="452" t="s">
        <v>464</v>
      </c>
      <c r="D500" s="452" t="s">
        <v>462</v>
      </c>
      <c r="E500" s="452">
        <v>7101</v>
      </c>
      <c r="F500" s="452" t="s">
        <v>569</v>
      </c>
      <c r="G500" s="454">
        <v>34.4</v>
      </c>
      <c r="H500" s="452" t="s">
        <v>475</v>
      </c>
      <c r="I500" s="452" t="s">
        <v>475</v>
      </c>
      <c r="J500" s="452" t="s">
        <v>475</v>
      </c>
      <c r="K500" s="452" t="s">
        <v>466</v>
      </c>
      <c r="L500" s="452" t="s">
        <v>701</v>
      </c>
      <c r="M500" s="452" t="s">
        <v>476</v>
      </c>
      <c r="N500" s="452" t="s">
        <v>468</v>
      </c>
      <c r="O500" s="452" t="s">
        <v>475</v>
      </c>
    </row>
    <row r="501" spans="1:15" x14ac:dyDescent="0.3">
      <c r="A501" s="452" t="s">
        <v>462</v>
      </c>
      <c r="B501" s="453" t="s">
        <v>1568</v>
      </c>
      <c r="C501" s="452" t="s">
        <v>464</v>
      </c>
      <c r="D501" s="452" t="s">
        <v>462</v>
      </c>
      <c r="E501" s="452">
        <v>2341</v>
      </c>
      <c r="F501" s="452" t="s">
        <v>569</v>
      </c>
      <c r="G501" s="454">
        <v>34.299999999999997</v>
      </c>
      <c r="H501" s="452" t="s">
        <v>475</v>
      </c>
      <c r="I501" s="452" t="s">
        <v>475</v>
      </c>
      <c r="J501" s="452" t="s">
        <v>475</v>
      </c>
      <c r="K501" s="452" t="s">
        <v>466</v>
      </c>
      <c r="L501" s="452" t="s">
        <v>701</v>
      </c>
      <c r="M501" s="452" t="s">
        <v>476</v>
      </c>
      <c r="N501" s="452" t="s">
        <v>468</v>
      </c>
      <c r="O501" s="452" t="s">
        <v>475</v>
      </c>
    </row>
    <row r="502" spans="1:15" x14ac:dyDescent="0.3">
      <c r="A502" s="452" t="s">
        <v>462</v>
      </c>
      <c r="B502" s="453" t="s">
        <v>1569</v>
      </c>
      <c r="C502" s="452" t="s">
        <v>464</v>
      </c>
      <c r="D502" s="452" t="s">
        <v>462</v>
      </c>
      <c r="E502" s="452">
        <v>2342</v>
      </c>
      <c r="F502" s="452" t="s">
        <v>569</v>
      </c>
      <c r="G502" s="454">
        <v>33.6</v>
      </c>
      <c r="H502" s="452" t="s">
        <v>475</v>
      </c>
      <c r="I502" s="452" t="s">
        <v>475</v>
      </c>
      <c r="J502" s="452" t="s">
        <v>475</v>
      </c>
      <c r="K502" s="452" t="s">
        <v>466</v>
      </c>
      <c r="L502" s="452" t="s">
        <v>701</v>
      </c>
      <c r="M502" s="452" t="s">
        <v>476</v>
      </c>
      <c r="N502" s="452" t="s">
        <v>468</v>
      </c>
      <c r="O502" s="452" t="s">
        <v>475</v>
      </c>
    </row>
    <row r="503" spans="1:15" x14ac:dyDescent="0.3">
      <c r="A503" s="452" t="s">
        <v>462</v>
      </c>
      <c r="B503" s="453" t="s">
        <v>1570</v>
      </c>
      <c r="C503" s="452" t="s">
        <v>464</v>
      </c>
      <c r="D503" s="452" t="s">
        <v>462</v>
      </c>
      <c r="E503" s="452" t="s">
        <v>1571</v>
      </c>
      <c r="F503" s="452" t="s">
        <v>569</v>
      </c>
      <c r="G503" s="454">
        <v>32.9</v>
      </c>
      <c r="H503" s="452" t="s">
        <v>601</v>
      </c>
      <c r="I503" s="452" t="s">
        <v>601</v>
      </c>
      <c r="J503" s="452" t="s">
        <v>601</v>
      </c>
      <c r="K503" s="452" t="s">
        <v>466</v>
      </c>
      <c r="L503" s="452" t="s">
        <v>701</v>
      </c>
      <c r="M503" s="452" t="s">
        <v>485</v>
      </c>
      <c r="N503" s="452" t="s">
        <v>468</v>
      </c>
      <c r="O503" s="452" t="s">
        <v>24</v>
      </c>
    </row>
    <row r="504" spans="1:15" x14ac:dyDescent="0.3">
      <c r="A504" s="452" t="s">
        <v>462</v>
      </c>
      <c r="B504" s="453" t="s">
        <v>1572</v>
      </c>
      <c r="C504" s="452" t="s">
        <v>464</v>
      </c>
      <c r="D504" s="452" t="s">
        <v>462</v>
      </c>
      <c r="E504" s="452">
        <v>7102</v>
      </c>
      <c r="F504" s="452" t="s">
        <v>479</v>
      </c>
      <c r="G504" s="454"/>
      <c r="H504" s="452" t="s">
        <v>475</v>
      </c>
      <c r="I504" s="452" t="s">
        <v>475</v>
      </c>
      <c r="J504" s="452" t="s">
        <v>475</v>
      </c>
      <c r="K504" s="452" t="s">
        <v>466</v>
      </c>
      <c r="L504" s="452" t="s">
        <v>701</v>
      </c>
      <c r="M504" s="452" t="s">
        <v>476</v>
      </c>
      <c r="N504" s="452" t="s">
        <v>468</v>
      </c>
      <c r="O504" s="452" t="s">
        <v>475</v>
      </c>
    </row>
    <row r="505" spans="1:15" x14ac:dyDescent="0.3">
      <c r="A505" s="452" t="s">
        <v>462</v>
      </c>
      <c r="B505" s="453" t="s">
        <v>1573</v>
      </c>
      <c r="C505" s="452" t="s">
        <v>464</v>
      </c>
      <c r="D505" s="452" t="s">
        <v>462</v>
      </c>
      <c r="E505" s="452">
        <v>7103</v>
      </c>
      <c r="F505" s="452" t="s">
        <v>569</v>
      </c>
      <c r="G505" s="454">
        <v>33.9</v>
      </c>
      <c r="H505" s="452" t="s">
        <v>475</v>
      </c>
      <c r="I505" s="452" t="s">
        <v>475</v>
      </c>
      <c r="J505" s="452" t="s">
        <v>475</v>
      </c>
      <c r="K505" s="452" t="s">
        <v>466</v>
      </c>
      <c r="L505" s="452" t="s">
        <v>701</v>
      </c>
      <c r="M505" s="452" t="s">
        <v>476</v>
      </c>
      <c r="N505" s="452" t="s">
        <v>468</v>
      </c>
      <c r="O505" s="452" t="s">
        <v>475</v>
      </c>
    </row>
    <row r="506" spans="1:15" x14ac:dyDescent="0.3">
      <c r="A506" s="452" t="s">
        <v>462</v>
      </c>
      <c r="B506" s="453" t="s">
        <v>1574</v>
      </c>
      <c r="C506" s="452" t="s">
        <v>464</v>
      </c>
      <c r="D506" s="452" t="s">
        <v>462</v>
      </c>
      <c r="E506" s="452">
        <v>7104</v>
      </c>
      <c r="F506" s="452" t="s">
        <v>569</v>
      </c>
      <c r="G506" s="454">
        <v>33.799999999999997</v>
      </c>
      <c r="H506" s="452" t="s">
        <v>475</v>
      </c>
      <c r="I506" s="452" t="s">
        <v>475</v>
      </c>
      <c r="J506" s="452" t="s">
        <v>475</v>
      </c>
      <c r="K506" s="452" t="s">
        <v>466</v>
      </c>
      <c r="L506" s="452" t="s">
        <v>701</v>
      </c>
      <c r="M506" s="452" t="s">
        <v>476</v>
      </c>
      <c r="N506" s="452" t="s">
        <v>468</v>
      </c>
      <c r="O506" s="452" t="s">
        <v>475</v>
      </c>
    </row>
    <row r="507" spans="1:15" x14ac:dyDescent="0.3">
      <c r="A507" s="452" t="s">
        <v>462</v>
      </c>
      <c r="B507" s="453" t="s">
        <v>1575</v>
      </c>
      <c r="C507" s="452" t="s">
        <v>464</v>
      </c>
      <c r="D507" s="452" t="s">
        <v>462</v>
      </c>
      <c r="E507" s="452" t="s">
        <v>1576</v>
      </c>
      <c r="F507" s="452" t="s">
        <v>479</v>
      </c>
      <c r="G507" s="454"/>
      <c r="H507" s="452" t="s">
        <v>601</v>
      </c>
      <c r="I507" s="452" t="s">
        <v>601</v>
      </c>
      <c r="J507" s="452" t="s">
        <v>1577</v>
      </c>
      <c r="K507" s="452" t="s">
        <v>466</v>
      </c>
      <c r="L507" s="452" t="s">
        <v>701</v>
      </c>
      <c r="M507" s="452" t="s">
        <v>485</v>
      </c>
      <c r="N507" s="452" t="s">
        <v>468</v>
      </c>
      <c r="O507" s="452" t="s">
        <v>24</v>
      </c>
    </row>
    <row r="508" spans="1:15" x14ac:dyDescent="0.3">
      <c r="A508" s="452" t="s">
        <v>462</v>
      </c>
      <c r="B508" s="453" t="s">
        <v>1578</v>
      </c>
      <c r="C508" s="452" t="s">
        <v>464</v>
      </c>
      <c r="D508" s="452" t="s">
        <v>462</v>
      </c>
      <c r="E508" s="452">
        <v>7105</v>
      </c>
      <c r="F508" s="452" t="s">
        <v>569</v>
      </c>
      <c r="G508" s="454">
        <v>33.6</v>
      </c>
      <c r="H508" s="452" t="s">
        <v>475</v>
      </c>
      <c r="I508" s="452" t="s">
        <v>475</v>
      </c>
      <c r="J508" s="452" t="s">
        <v>475</v>
      </c>
      <c r="K508" s="452" t="s">
        <v>466</v>
      </c>
      <c r="L508" s="452" t="s">
        <v>701</v>
      </c>
      <c r="M508" s="452" t="s">
        <v>476</v>
      </c>
      <c r="N508" s="452" t="s">
        <v>468</v>
      </c>
      <c r="O508" s="452" t="s">
        <v>475</v>
      </c>
    </row>
    <row r="509" spans="1:15" x14ac:dyDescent="0.3">
      <c r="A509" s="452" t="s">
        <v>462</v>
      </c>
      <c r="B509" s="453" t="s">
        <v>1579</v>
      </c>
      <c r="C509" s="452" t="s">
        <v>464</v>
      </c>
      <c r="D509" s="452" t="s">
        <v>462</v>
      </c>
      <c r="E509" s="452">
        <v>2343</v>
      </c>
      <c r="F509" s="452" t="s">
        <v>465</v>
      </c>
      <c r="G509" s="454"/>
      <c r="H509" s="452" t="s">
        <v>464</v>
      </c>
      <c r="I509" s="452" t="s">
        <v>464</v>
      </c>
      <c r="J509" s="452" t="s">
        <v>464</v>
      </c>
      <c r="K509" s="452" t="s">
        <v>466</v>
      </c>
      <c r="L509" s="452" t="s">
        <v>701</v>
      </c>
      <c r="M509" s="452" t="s">
        <v>476</v>
      </c>
      <c r="N509" s="452" t="s">
        <v>468</v>
      </c>
      <c r="O509" s="452" t="s">
        <v>475</v>
      </c>
    </row>
    <row r="510" spans="1:15" x14ac:dyDescent="0.3">
      <c r="A510" s="452" t="s">
        <v>462</v>
      </c>
      <c r="B510" s="453" t="s">
        <v>1580</v>
      </c>
      <c r="C510" s="452" t="s">
        <v>464</v>
      </c>
      <c r="D510" s="452" t="s">
        <v>462</v>
      </c>
      <c r="E510" s="452">
        <v>7106</v>
      </c>
      <c r="F510" s="452" t="s">
        <v>569</v>
      </c>
      <c r="G510" s="454">
        <v>33.4</v>
      </c>
      <c r="H510" s="452" t="s">
        <v>475</v>
      </c>
      <c r="I510" s="452" t="s">
        <v>475</v>
      </c>
      <c r="J510" s="452" t="s">
        <v>475</v>
      </c>
      <c r="K510" s="452" t="s">
        <v>466</v>
      </c>
      <c r="L510" s="452" t="s">
        <v>701</v>
      </c>
      <c r="M510" s="452" t="s">
        <v>476</v>
      </c>
      <c r="N510" s="452" t="s">
        <v>468</v>
      </c>
      <c r="O510" s="452" t="s">
        <v>475</v>
      </c>
    </row>
    <row r="511" spans="1:15" x14ac:dyDescent="0.3">
      <c r="A511" s="452" t="s">
        <v>462</v>
      </c>
      <c r="B511" s="453" t="s">
        <v>1581</v>
      </c>
      <c r="C511" s="452" t="s">
        <v>464</v>
      </c>
      <c r="D511" s="452" t="s">
        <v>462</v>
      </c>
      <c r="E511" s="452" t="s">
        <v>1582</v>
      </c>
      <c r="F511" s="452" t="s">
        <v>569</v>
      </c>
      <c r="G511" s="454">
        <v>31.3</v>
      </c>
      <c r="H511" s="452" t="s">
        <v>1583</v>
      </c>
      <c r="I511" s="452" t="s">
        <v>1583</v>
      </c>
      <c r="J511" s="452" t="s">
        <v>1583</v>
      </c>
      <c r="K511" s="452" t="s">
        <v>466</v>
      </c>
      <c r="L511" s="452" t="s">
        <v>701</v>
      </c>
      <c r="M511" s="452" t="s">
        <v>476</v>
      </c>
      <c r="N511" s="452" t="s">
        <v>468</v>
      </c>
      <c r="O511" s="452" t="s">
        <v>1583</v>
      </c>
    </row>
    <row r="512" spans="1:15" x14ac:dyDescent="0.3">
      <c r="A512" s="452" t="s">
        <v>462</v>
      </c>
      <c r="B512" s="453" t="s">
        <v>1584</v>
      </c>
      <c r="C512" s="452" t="s">
        <v>464</v>
      </c>
      <c r="D512" s="452" t="s">
        <v>462</v>
      </c>
      <c r="E512" s="452">
        <v>7107</v>
      </c>
      <c r="F512" s="452" t="s">
        <v>465</v>
      </c>
      <c r="G512" s="454"/>
      <c r="H512" s="452" t="s">
        <v>475</v>
      </c>
      <c r="I512" s="452" t="s">
        <v>475</v>
      </c>
      <c r="J512" s="452" t="s">
        <v>475</v>
      </c>
      <c r="K512" s="452" t="s">
        <v>466</v>
      </c>
      <c r="L512" s="452" t="s">
        <v>701</v>
      </c>
      <c r="M512" s="452" t="s">
        <v>476</v>
      </c>
      <c r="N512" s="452" t="s">
        <v>468</v>
      </c>
      <c r="O512" s="452" t="s">
        <v>475</v>
      </c>
    </row>
    <row r="513" spans="1:15" x14ac:dyDescent="0.3">
      <c r="A513" s="452" t="s">
        <v>462</v>
      </c>
      <c r="B513" s="453" t="s">
        <v>1585</v>
      </c>
      <c r="C513" s="452" t="s">
        <v>464</v>
      </c>
      <c r="D513" s="452" t="s">
        <v>462</v>
      </c>
      <c r="E513" s="452" t="s">
        <v>1586</v>
      </c>
      <c r="F513" s="452" t="s">
        <v>569</v>
      </c>
      <c r="G513" s="454">
        <v>31.3</v>
      </c>
      <c r="H513" s="452" t="s">
        <v>1583</v>
      </c>
      <c r="I513" s="452" t="s">
        <v>1583</v>
      </c>
      <c r="J513" s="452" t="s">
        <v>1583</v>
      </c>
      <c r="K513" s="452" t="s">
        <v>466</v>
      </c>
      <c r="L513" s="452" t="s">
        <v>701</v>
      </c>
      <c r="M513" s="452" t="s">
        <v>476</v>
      </c>
      <c r="N513" s="452" t="s">
        <v>468</v>
      </c>
      <c r="O513" s="452" t="s">
        <v>1583</v>
      </c>
    </row>
    <row r="514" spans="1:15" x14ac:dyDescent="0.3">
      <c r="A514" s="452" t="s">
        <v>462</v>
      </c>
      <c r="B514" s="453" t="s">
        <v>1587</v>
      </c>
      <c r="C514" s="452" t="s">
        <v>464</v>
      </c>
      <c r="D514" s="452" t="s">
        <v>462</v>
      </c>
      <c r="E514" s="452">
        <v>7108</v>
      </c>
      <c r="F514" s="452" t="s">
        <v>569</v>
      </c>
      <c r="G514" s="454">
        <v>33.1</v>
      </c>
      <c r="H514" s="452" t="s">
        <v>475</v>
      </c>
      <c r="I514" s="452" t="s">
        <v>475</v>
      </c>
      <c r="J514" s="452" t="s">
        <v>475</v>
      </c>
      <c r="K514" s="452" t="s">
        <v>466</v>
      </c>
      <c r="L514" s="452" t="s">
        <v>701</v>
      </c>
      <c r="M514" s="452" t="s">
        <v>476</v>
      </c>
      <c r="N514" s="452" t="s">
        <v>468</v>
      </c>
      <c r="O514" s="452" t="s">
        <v>475</v>
      </c>
    </row>
    <row r="515" spans="1:15" x14ac:dyDescent="0.3">
      <c r="A515" s="452" t="s">
        <v>462</v>
      </c>
      <c r="B515" s="453" t="s">
        <v>1588</v>
      </c>
      <c r="C515" s="452" t="s">
        <v>464</v>
      </c>
      <c r="D515" s="452" t="s">
        <v>462</v>
      </c>
      <c r="E515" s="452" t="s">
        <v>1589</v>
      </c>
      <c r="F515" s="452" t="s">
        <v>479</v>
      </c>
      <c r="G515" s="454"/>
      <c r="H515" s="452" t="s">
        <v>1590</v>
      </c>
      <c r="I515" s="452" t="s">
        <v>1590</v>
      </c>
      <c r="J515" s="452" t="s">
        <v>1590</v>
      </c>
      <c r="K515" s="452" t="s">
        <v>466</v>
      </c>
      <c r="L515" s="452" t="s">
        <v>701</v>
      </c>
      <c r="M515" s="452" t="s">
        <v>537</v>
      </c>
      <c r="N515" s="452" t="s">
        <v>468</v>
      </c>
      <c r="O515" s="452" t="s">
        <v>1590</v>
      </c>
    </row>
    <row r="516" spans="1:15" x14ac:dyDescent="0.3">
      <c r="A516" s="452" t="s">
        <v>462</v>
      </c>
      <c r="B516" s="453" t="s">
        <v>1591</v>
      </c>
      <c r="C516" s="452" t="s">
        <v>464</v>
      </c>
      <c r="D516" s="452" t="s">
        <v>462</v>
      </c>
      <c r="E516" s="452">
        <v>7109</v>
      </c>
      <c r="F516" s="452" t="s">
        <v>569</v>
      </c>
      <c r="G516" s="454">
        <v>32.6</v>
      </c>
      <c r="H516" s="452" t="s">
        <v>475</v>
      </c>
      <c r="I516" s="452" t="s">
        <v>475</v>
      </c>
      <c r="J516" s="452" t="s">
        <v>475</v>
      </c>
      <c r="K516" s="452" t="s">
        <v>466</v>
      </c>
      <c r="L516" s="452" t="s">
        <v>701</v>
      </c>
      <c r="M516" s="452" t="s">
        <v>476</v>
      </c>
      <c r="N516" s="452" t="s">
        <v>468</v>
      </c>
      <c r="O516" s="452" t="s">
        <v>475</v>
      </c>
    </row>
    <row r="517" spans="1:15" hidden="1" x14ac:dyDescent="0.3">
      <c r="A517" s="452" t="s">
        <v>462</v>
      </c>
      <c r="B517" s="453" t="s">
        <v>1592</v>
      </c>
      <c r="C517" s="452" t="s">
        <v>464</v>
      </c>
      <c r="D517" s="452" t="s">
        <v>462</v>
      </c>
      <c r="E517" s="452" t="s">
        <v>999</v>
      </c>
      <c r="F517" s="452" t="s">
        <v>1233</v>
      </c>
      <c r="G517" s="454"/>
      <c r="H517" s="452" t="s">
        <v>1550</v>
      </c>
      <c r="I517" s="452" t="s">
        <v>1550</v>
      </c>
      <c r="J517" s="452" t="s">
        <v>1550</v>
      </c>
      <c r="K517" s="452" t="s">
        <v>466</v>
      </c>
      <c r="L517" s="452" t="s">
        <v>701</v>
      </c>
    </row>
    <row r="518" spans="1:15" hidden="1" x14ac:dyDescent="0.3">
      <c r="A518" s="452" t="s">
        <v>462</v>
      </c>
      <c r="B518" s="453" t="s">
        <v>1593</v>
      </c>
      <c r="C518" s="452" t="s">
        <v>464</v>
      </c>
      <c r="D518" s="452" t="s">
        <v>462</v>
      </c>
      <c r="F518" s="452" t="s">
        <v>1233</v>
      </c>
      <c r="G518" s="454"/>
      <c r="H518" s="452" t="s">
        <v>1594</v>
      </c>
      <c r="I518" s="452" t="s">
        <v>1594</v>
      </c>
      <c r="J518" s="452" t="s">
        <v>1594</v>
      </c>
      <c r="K518" s="452" t="s">
        <v>466</v>
      </c>
      <c r="L518" s="452" t="s">
        <v>701</v>
      </c>
    </row>
    <row r="519" spans="1:15" hidden="1" x14ac:dyDescent="0.3">
      <c r="A519" s="452" t="s">
        <v>462</v>
      </c>
      <c r="B519" s="453" t="s">
        <v>1595</v>
      </c>
      <c r="C519" s="452" t="s">
        <v>464</v>
      </c>
      <c r="D519" s="452" t="s">
        <v>462</v>
      </c>
      <c r="F519" s="452" t="s">
        <v>1233</v>
      </c>
      <c r="G519" s="454"/>
      <c r="H519" s="452" t="s">
        <v>1594</v>
      </c>
      <c r="I519" s="452" t="s">
        <v>1594</v>
      </c>
      <c r="J519" s="452" t="s">
        <v>1594</v>
      </c>
      <c r="K519" s="452" t="s">
        <v>466</v>
      </c>
      <c r="L519" s="452" t="s">
        <v>701</v>
      </c>
    </row>
    <row r="520" spans="1:15" hidden="1" x14ac:dyDescent="0.3">
      <c r="A520" s="452" t="s">
        <v>462</v>
      </c>
      <c r="B520" s="453" t="s">
        <v>1596</v>
      </c>
      <c r="C520" s="452" t="s">
        <v>464</v>
      </c>
      <c r="D520" s="452" t="s">
        <v>462</v>
      </c>
      <c r="F520" s="452" t="s">
        <v>1233</v>
      </c>
      <c r="G520" s="454"/>
      <c r="H520" s="452" t="s">
        <v>1594</v>
      </c>
      <c r="I520" s="452" t="s">
        <v>1594</v>
      </c>
      <c r="J520" s="452" t="s">
        <v>1594</v>
      </c>
      <c r="K520" s="452" t="s">
        <v>466</v>
      </c>
      <c r="L520" s="452" t="s">
        <v>701</v>
      </c>
    </row>
    <row r="521" spans="1:15" hidden="1" x14ac:dyDescent="0.3">
      <c r="A521" s="452" t="s">
        <v>462</v>
      </c>
      <c r="B521" s="453" t="s">
        <v>1597</v>
      </c>
      <c r="C521" s="452" t="s">
        <v>464</v>
      </c>
      <c r="D521" s="452" t="s">
        <v>462</v>
      </c>
      <c r="F521" s="452" t="s">
        <v>1233</v>
      </c>
      <c r="G521" s="454"/>
      <c r="H521" s="452" t="s">
        <v>1441</v>
      </c>
      <c r="I521" s="452" t="s">
        <v>1441</v>
      </c>
      <c r="J521" s="452" t="s">
        <v>1441</v>
      </c>
      <c r="K521" s="452" t="s">
        <v>466</v>
      </c>
      <c r="L521" s="452" t="s">
        <v>701</v>
      </c>
    </row>
    <row r="522" spans="1:15" hidden="1" x14ac:dyDescent="0.3">
      <c r="A522" s="452" t="s">
        <v>462</v>
      </c>
      <c r="B522" s="453" t="s">
        <v>1598</v>
      </c>
      <c r="C522" s="452" t="s">
        <v>464</v>
      </c>
      <c r="D522" s="452" t="s">
        <v>462</v>
      </c>
      <c r="F522" s="452" t="s">
        <v>1233</v>
      </c>
      <c r="G522" s="454"/>
      <c r="H522" s="452" t="s">
        <v>1599</v>
      </c>
      <c r="I522" s="452" t="s">
        <v>1599</v>
      </c>
      <c r="J522" s="452" t="s">
        <v>1599</v>
      </c>
      <c r="K522" s="452" t="s">
        <v>466</v>
      </c>
      <c r="L522" s="452" t="s">
        <v>701</v>
      </c>
    </row>
    <row r="523" spans="1:15" hidden="1" x14ac:dyDescent="0.3">
      <c r="A523" s="452" t="s">
        <v>462</v>
      </c>
      <c r="B523" s="453" t="s">
        <v>1600</v>
      </c>
      <c r="C523" s="452" t="s">
        <v>464</v>
      </c>
      <c r="D523" s="452" t="s">
        <v>462</v>
      </c>
      <c r="F523" s="452" t="s">
        <v>1233</v>
      </c>
      <c r="G523" s="454"/>
      <c r="H523" s="452" t="s">
        <v>1601</v>
      </c>
      <c r="I523" s="452" t="s">
        <v>1601</v>
      </c>
      <c r="J523" s="452" t="s">
        <v>1601</v>
      </c>
      <c r="K523" s="452" t="s">
        <v>466</v>
      </c>
      <c r="L523" s="452" t="s">
        <v>701</v>
      </c>
    </row>
    <row r="524" spans="1:15" hidden="1" x14ac:dyDescent="0.3">
      <c r="A524" s="452" t="s">
        <v>462</v>
      </c>
      <c r="B524" s="453" t="s">
        <v>1602</v>
      </c>
      <c r="C524" s="452" t="s">
        <v>464</v>
      </c>
      <c r="D524" s="452" t="s">
        <v>462</v>
      </c>
      <c r="F524" s="452" t="s">
        <v>1233</v>
      </c>
      <c r="G524" s="454"/>
      <c r="H524" s="452" t="s">
        <v>1601</v>
      </c>
      <c r="I524" s="452" t="s">
        <v>1601</v>
      </c>
      <c r="J524" s="452" t="s">
        <v>1601</v>
      </c>
      <c r="K524" s="452" t="s">
        <v>466</v>
      </c>
      <c r="L524" s="452" t="s">
        <v>701</v>
      </c>
    </row>
    <row r="525" spans="1:15" hidden="1" x14ac:dyDescent="0.3">
      <c r="A525" s="452" t="s">
        <v>462</v>
      </c>
      <c r="B525" s="453" t="s">
        <v>1603</v>
      </c>
      <c r="C525" s="452" t="s">
        <v>464</v>
      </c>
      <c r="D525" s="452" t="s">
        <v>462</v>
      </c>
      <c r="F525" s="452" t="s">
        <v>1233</v>
      </c>
      <c r="G525" s="454"/>
      <c r="H525" s="452" t="s">
        <v>1601</v>
      </c>
      <c r="I525" s="452" t="s">
        <v>1601</v>
      </c>
      <c r="J525" s="452" t="s">
        <v>1601</v>
      </c>
      <c r="K525" s="452" t="s">
        <v>466</v>
      </c>
      <c r="L525" s="452" t="s">
        <v>701</v>
      </c>
    </row>
    <row r="526" spans="1:15" hidden="1" x14ac:dyDescent="0.3">
      <c r="A526" s="452" t="s">
        <v>1604</v>
      </c>
      <c r="B526" s="453" t="s">
        <v>1605</v>
      </c>
      <c r="C526" s="452" t="s">
        <v>464</v>
      </c>
      <c r="D526" s="452" t="s">
        <v>1604</v>
      </c>
      <c r="E526" s="452" t="s">
        <v>1606</v>
      </c>
      <c r="F526" s="452" t="s">
        <v>465</v>
      </c>
      <c r="G526" s="454"/>
      <c r="H526" s="452" t="s">
        <v>464</v>
      </c>
      <c r="I526" s="452" t="s">
        <v>464</v>
      </c>
      <c r="J526" s="452" t="s">
        <v>464</v>
      </c>
      <c r="K526" s="452" t="s">
        <v>1607</v>
      </c>
      <c r="L526" s="452" t="s">
        <v>1608</v>
      </c>
    </row>
    <row r="527" spans="1:15" hidden="1" x14ac:dyDescent="0.3">
      <c r="A527" s="452" t="s">
        <v>1604</v>
      </c>
      <c r="B527" s="453" t="s">
        <v>1609</v>
      </c>
      <c r="C527" s="452" t="s">
        <v>464</v>
      </c>
      <c r="D527" s="452" t="s">
        <v>1604</v>
      </c>
      <c r="E527" s="452">
        <v>2000</v>
      </c>
      <c r="F527" s="452" t="s">
        <v>569</v>
      </c>
      <c r="G527" s="454">
        <v>40.299999999999997</v>
      </c>
      <c r="H527" s="452" t="s">
        <v>475</v>
      </c>
      <c r="I527" s="452" t="s">
        <v>475</v>
      </c>
      <c r="J527" s="452" t="s">
        <v>464</v>
      </c>
      <c r="K527" s="452" t="s">
        <v>1607</v>
      </c>
      <c r="L527" s="452" t="s">
        <v>1608</v>
      </c>
    </row>
    <row r="528" spans="1:15" hidden="1" x14ac:dyDescent="0.3">
      <c r="A528" s="452" t="s">
        <v>1604</v>
      </c>
      <c r="B528" s="453" t="s">
        <v>1610</v>
      </c>
      <c r="C528" s="452" t="s">
        <v>464</v>
      </c>
      <c r="D528" s="452" t="s">
        <v>1604</v>
      </c>
      <c r="E528" s="452" t="s">
        <v>1611</v>
      </c>
      <c r="F528" s="452" t="s">
        <v>479</v>
      </c>
      <c r="G528" s="454"/>
      <c r="H528" s="452" t="s">
        <v>645</v>
      </c>
      <c r="I528" s="452" t="s">
        <v>645</v>
      </c>
      <c r="J528" s="452" t="s">
        <v>464</v>
      </c>
      <c r="K528" s="452" t="s">
        <v>1607</v>
      </c>
      <c r="L528" s="452" t="s">
        <v>1612</v>
      </c>
    </row>
    <row r="529" spans="1:15" hidden="1" x14ac:dyDescent="0.3">
      <c r="A529" s="452" t="s">
        <v>1604</v>
      </c>
      <c r="B529" s="453" t="s">
        <v>1613</v>
      </c>
      <c r="C529" s="452" t="s">
        <v>464</v>
      </c>
      <c r="D529" s="452" t="s">
        <v>1604</v>
      </c>
      <c r="E529" s="452" t="s">
        <v>1614</v>
      </c>
      <c r="F529" s="452" t="s">
        <v>465</v>
      </c>
      <c r="G529" s="454"/>
      <c r="H529" s="452" t="s">
        <v>1615</v>
      </c>
      <c r="I529" s="452" t="s">
        <v>1615</v>
      </c>
      <c r="J529" s="452" t="s">
        <v>1615</v>
      </c>
      <c r="K529" s="452" t="s">
        <v>1607</v>
      </c>
      <c r="L529" s="452" t="s">
        <v>1612</v>
      </c>
      <c r="M529" s="452" t="s">
        <v>485</v>
      </c>
      <c r="N529" s="452" t="s">
        <v>813</v>
      </c>
      <c r="O529" s="452" t="s">
        <v>1362</v>
      </c>
    </row>
    <row r="530" spans="1:15" hidden="1" x14ac:dyDescent="0.3">
      <c r="A530" s="452" t="s">
        <v>1604</v>
      </c>
      <c r="B530" s="453" t="s">
        <v>1616</v>
      </c>
      <c r="C530" s="452" t="s">
        <v>464</v>
      </c>
      <c r="D530" s="452" t="s">
        <v>1604</v>
      </c>
      <c r="E530" s="452" t="s">
        <v>1617</v>
      </c>
      <c r="F530" s="452" t="s">
        <v>569</v>
      </c>
      <c r="G530" s="454">
        <v>38.6</v>
      </c>
      <c r="H530" s="452" t="s">
        <v>1618</v>
      </c>
      <c r="I530" s="452" t="s">
        <v>1619</v>
      </c>
      <c r="J530" s="452" t="s">
        <v>1620</v>
      </c>
      <c r="K530" s="452" t="s">
        <v>1607</v>
      </c>
      <c r="L530" s="452" t="s">
        <v>1612</v>
      </c>
      <c r="M530" s="452" t="s">
        <v>485</v>
      </c>
      <c r="N530" s="452" t="s">
        <v>813</v>
      </c>
      <c r="O530" s="452" t="s">
        <v>1362</v>
      </c>
    </row>
    <row r="531" spans="1:15" hidden="1" x14ac:dyDescent="0.3">
      <c r="A531" s="452" t="s">
        <v>1604</v>
      </c>
      <c r="B531" s="453" t="s">
        <v>1621</v>
      </c>
      <c r="C531" s="452" t="s">
        <v>464</v>
      </c>
      <c r="D531" s="452" t="s">
        <v>1604</v>
      </c>
      <c r="E531" s="452" t="s">
        <v>1622</v>
      </c>
      <c r="F531" s="452" t="s">
        <v>465</v>
      </c>
      <c r="G531" s="454"/>
      <c r="H531" s="452" t="s">
        <v>1619</v>
      </c>
      <c r="I531" s="452" t="s">
        <v>1619</v>
      </c>
      <c r="J531" s="452" t="s">
        <v>1620</v>
      </c>
      <c r="K531" s="452" t="s">
        <v>1607</v>
      </c>
      <c r="L531" s="452" t="s">
        <v>1612</v>
      </c>
      <c r="M531" s="452" t="s">
        <v>485</v>
      </c>
      <c r="N531" s="452" t="s">
        <v>813</v>
      </c>
      <c r="O531" s="452" t="s">
        <v>1362</v>
      </c>
    </row>
    <row r="532" spans="1:15" hidden="1" x14ac:dyDescent="0.3">
      <c r="A532" s="452" t="s">
        <v>1604</v>
      </c>
      <c r="B532" s="453" t="s">
        <v>1623</v>
      </c>
      <c r="C532" s="452" t="s">
        <v>464</v>
      </c>
      <c r="D532" s="452" t="s">
        <v>1604</v>
      </c>
      <c r="E532" s="452" t="s">
        <v>1624</v>
      </c>
      <c r="F532" s="452" t="s">
        <v>465</v>
      </c>
      <c r="G532" s="454"/>
      <c r="H532" s="452" t="s">
        <v>1619</v>
      </c>
      <c r="I532" s="452" t="s">
        <v>1619</v>
      </c>
      <c r="J532" s="452" t="s">
        <v>1625</v>
      </c>
      <c r="K532" s="452" t="s">
        <v>1607</v>
      </c>
      <c r="L532" s="452" t="s">
        <v>1612</v>
      </c>
      <c r="M532" s="452" t="s">
        <v>485</v>
      </c>
      <c r="N532" s="452" t="s">
        <v>813</v>
      </c>
      <c r="O532" s="452" t="s">
        <v>1362</v>
      </c>
    </row>
    <row r="533" spans="1:15" hidden="1" x14ac:dyDescent="0.3">
      <c r="A533" s="452" t="s">
        <v>1604</v>
      </c>
      <c r="B533" s="453" t="s">
        <v>1626</v>
      </c>
      <c r="C533" s="452" t="s">
        <v>464</v>
      </c>
      <c r="D533" s="452" t="s">
        <v>1604</v>
      </c>
      <c r="E533" s="452" t="s">
        <v>1627</v>
      </c>
      <c r="F533" s="452" t="s">
        <v>465</v>
      </c>
      <c r="G533" s="454"/>
      <c r="H533" s="452" t="s">
        <v>1628</v>
      </c>
      <c r="I533" s="452" t="s">
        <v>1628</v>
      </c>
      <c r="J533" s="452" t="s">
        <v>1628</v>
      </c>
      <c r="K533" s="452" t="s">
        <v>1607</v>
      </c>
      <c r="L533" s="452" t="s">
        <v>1612</v>
      </c>
      <c r="M533" s="452" t="s">
        <v>485</v>
      </c>
      <c r="N533" s="452" t="s">
        <v>813</v>
      </c>
      <c r="O533" s="452" t="s">
        <v>1362</v>
      </c>
    </row>
    <row r="534" spans="1:15" hidden="1" x14ac:dyDescent="0.3">
      <c r="A534" s="452" t="s">
        <v>1604</v>
      </c>
      <c r="B534" s="453" t="s">
        <v>1629</v>
      </c>
      <c r="C534" s="452" t="s">
        <v>464</v>
      </c>
      <c r="D534" s="452" t="s">
        <v>1604</v>
      </c>
      <c r="E534" s="452" t="s">
        <v>1630</v>
      </c>
      <c r="F534" s="452" t="s">
        <v>465</v>
      </c>
      <c r="G534" s="454"/>
      <c r="H534" s="452" t="s">
        <v>1631</v>
      </c>
      <c r="I534" s="452" t="s">
        <v>1631</v>
      </c>
      <c r="J534" s="452" t="s">
        <v>1631</v>
      </c>
      <c r="K534" s="452" t="s">
        <v>1607</v>
      </c>
      <c r="L534" s="452" t="s">
        <v>1612</v>
      </c>
      <c r="M534" s="452" t="s">
        <v>485</v>
      </c>
      <c r="N534" s="452" t="s">
        <v>813</v>
      </c>
      <c r="O534" s="452" t="s">
        <v>1362</v>
      </c>
    </row>
    <row r="535" spans="1:15" hidden="1" x14ac:dyDescent="0.3">
      <c r="A535" s="452" t="s">
        <v>1604</v>
      </c>
      <c r="B535" s="453" t="s">
        <v>1632</v>
      </c>
      <c r="C535" s="452" t="s">
        <v>464</v>
      </c>
      <c r="D535" s="452" t="s">
        <v>1604</v>
      </c>
      <c r="E535" s="452" t="s">
        <v>1633</v>
      </c>
      <c r="F535" s="452" t="s">
        <v>569</v>
      </c>
      <c r="G535" s="454">
        <v>38.1</v>
      </c>
      <c r="H535" s="452" t="s">
        <v>1618</v>
      </c>
      <c r="I535" s="452" t="s">
        <v>1619</v>
      </c>
      <c r="J535" s="452" t="s">
        <v>1619</v>
      </c>
      <c r="K535" s="452" t="s">
        <v>1607</v>
      </c>
      <c r="L535" s="452" t="s">
        <v>1612</v>
      </c>
      <c r="M535" s="452" t="s">
        <v>485</v>
      </c>
      <c r="N535" s="452" t="s">
        <v>813</v>
      </c>
      <c r="O535" s="452" t="s">
        <v>2895</v>
      </c>
    </row>
    <row r="536" spans="1:15" hidden="1" x14ac:dyDescent="0.3">
      <c r="A536" s="452" t="s">
        <v>1604</v>
      </c>
      <c r="B536" s="453" t="s">
        <v>1634</v>
      </c>
      <c r="C536" s="452" t="s">
        <v>464</v>
      </c>
      <c r="D536" s="452" t="s">
        <v>1604</v>
      </c>
      <c r="E536" s="452" t="s">
        <v>1635</v>
      </c>
      <c r="F536" s="452" t="s">
        <v>510</v>
      </c>
      <c r="G536" s="454">
        <v>37.9</v>
      </c>
      <c r="H536" s="452" t="s">
        <v>1619</v>
      </c>
      <c r="I536" s="452" t="s">
        <v>1619</v>
      </c>
      <c r="J536" s="452" t="s">
        <v>1619</v>
      </c>
      <c r="K536" s="452" t="s">
        <v>1607</v>
      </c>
      <c r="L536" s="452" t="s">
        <v>1612</v>
      </c>
      <c r="M536" s="452" t="s">
        <v>485</v>
      </c>
      <c r="N536" s="452" t="s">
        <v>813</v>
      </c>
      <c r="O536" s="452" t="s">
        <v>2895</v>
      </c>
    </row>
    <row r="537" spans="1:15" hidden="1" x14ac:dyDescent="0.3">
      <c r="A537" s="452" t="s">
        <v>1604</v>
      </c>
      <c r="B537" s="453" t="s">
        <v>1636</v>
      </c>
      <c r="C537" s="452" t="s">
        <v>464</v>
      </c>
      <c r="D537" s="452" t="s">
        <v>1604</v>
      </c>
      <c r="E537" s="452" t="s">
        <v>1637</v>
      </c>
      <c r="F537" s="452" t="s">
        <v>465</v>
      </c>
      <c r="G537" s="454"/>
      <c r="H537" s="452" t="s">
        <v>1638</v>
      </c>
      <c r="I537" s="452" t="s">
        <v>1639</v>
      </c>
      <c r="J537" s="452" t="s">
        <v>1640</v>
      </c>
      <c r="K537" s="452" t="s">
        <v>1607</v>
      </c>
      <c r="L537" s="452" t="s">
        <v>1612</v>
      </c>
      <c r="M537" s="452" t="s">
        <v>485</v>
      </c>
      <c r="N537" s="452" t="s">
        <v>806</v>
      </c>
      <c r="O537" s="452" t="s">
        <v>1691</v>
      </c>
    </row>
    <row r="538" spans="1:15" hidden="1" x14ac:dyDescent="0.3">
      <c r="A538" s="452" t="s">
        <v>1604</v>
      </c>
      <c r="B538" s="453" t="s">
        <v>1641</v>
      </c>
      <c r="C538" s="452" t="s">
        <v>464</v>
      </c>
      <c r="D538" s="452" t="s">
        <v>1604</v>
      </c>
      <c r="E538" s="452" t="s">
        <v>1642</v>
      </c>
      <c r="F538" s="452" t="s">
        <v>465</v>
      </c>
      <c r="G538" s="454"/>
      <c r="H538" s="452" t="s">
        <v>868</v>
      </c>
      <c r="I538" s="452" t="s">
        <v>868</v>
      </c>
      <c r="J538" s="452" t="s">
        <v>868</v>
      </c>
      <c r="K538" s="452" t="s">
        <v>1607</v>
      </c>
      <c r="L538" s="452" t="s">
        <v>1612</v>
      </c>
      <c r="M538" s="452" t="s">
        <v>485</v>
      </c>
      <c r="N538" s="452" t="s">
        <v>813</v>
      </c>
      <c r="O538" s="452" t="s">
        <v>1362</v>
      </c>
    </row>
    <row r="539" spans="1:15" hidden="1" x14ac:dyDescent="0.3">
      <c r="A539" s="452" t="s">
        <v>1604</v>
      </c>
      <c r="B539" s="453" t="s">
        <v>1643</v>
      </c>
      <c r="C539" s="452" t="s">
        <v>464</v>
      </c>
      <c r="D539" s="452" t="s">
        <v>1604</v>
      </c>
      <c r="E539" s="452" t="s">
        <v>1644</v>
      </c>
      <c r="F539" s="452" t="s">
        <v>465</v>
      </c>
      <c r="G539" s="454"/>
      <c r="H539" s="452" t="s">
        <v>1645</v>
      </c>
      <c r="I539" s="452" t="s">
        <v>1645</v>
      </c>
      <c r="J539" s="452" t="s">
        <v>1645</v>
      </c>
      <c r="K539" s="452" t="s">
        <v>1607</v>
      </c>
      <c r="L539" s="452" t="s">
        <v>1612</v>
      </c>
      <c r="M539" s="452" t="s">
        <v>485</v>
      </c>
      <c r="N539" s="452" t="s">
        <v>813</v>
      </c>
      <c r="O539" s="452" t="s">
        <v>2895</v>
      </c>
    </row>
    <row r="540" spans="1:15" hidden="1" x14ac:dyDescent="0.3">
      <c r="A540" s="452" t="s">
        <v>1604</v>
      </c>
      <c r="B540" s="453" t="s">
        <v>1646</v>
      </c>
      <c r="C540" s="452" t="s">
        <v>464</v>
      </c>
      <c r="D540" s="452" t="s">
        <v>1604</v>
      </c>
      <c r="E540" s="452" t="s">
        <v>1647</v>
      </c>
      <c r="F540" s="452" t="s">
        <v>465</v>
      </c>
      <c r="G540" s="454"/>
      <c r="H540" s="452" t="s">
        <v>1648</v>
      </c>
      <c r="I540" s="452" t="s">
        <v>1648</v>
      </c>
      <c r="J540" s="452" t="s">
        <v>1649</v>
      </c>
      <c r="K540" s="452" t="s">
        <v>1607</v>
      </c>
      <c r="L540" s="452" t="s">
        <v>1612</v>
      </c>
      <c r="M540" s="452" t="s">
        <v>485</v>
      </c>
      <c r="N540" s="452" t="s">
        <v>813</v>
      </c>
      <c r="O540" s="452" t="s">
        <v>2895</v>
      </c>
    </row>
    <row r="541" spans="1:15" hidden="1" x14ac:dyDescent="0.3">
      <c r="A541" s="452" t="s">
        <v>1604</v>
      </c>
      <c r="B541" s="453" t="s">
        <v>1650</v>
      </c>
      <c r="C541" s="452" t="s">
        <v>464</v>
      </c>
      <c r="D541" s="452" t="s">
        <v>1604</v>
      </c>
      <c r="E541" s="452" t="s">
        <v>1651</v>
      </c>
      <c r="F541" s="452" t="s">
        <v>510</v>
      </c>
      <c r="G541" s="454">
        <v>37.6</v>
      </c>
      <c r="H541" s="452" t="s">
        <v>1652</v>
      </c>
      <c r="I541" s="452" t="s">
        <v>1653</v>
      </c>
      <c r="J541" s="452" t="s">
        <v>1654</v>
      </c>
      <c r="K541" s="452" t="s">
        <v>1607</v>
      </c>
      <c r="L541" s="452" t="s">
        <v>1612</v>
      </c>
      <c r="M541" s="452" t="s">
        <v>473</v>
      </c>
      <c r="N541" s="452" t="s">
        <v>813</v>
      </c>
      <c r="O541" s="452" t="s">
        <v>3011</v>
      </c>
    </row>
    <row r="542" spans="1:15" hidden="1" x14ac:dyDescent="0.3">
      <c r="A542" s="452" t="s">
        <v>1604</v>
      </c>
      <c r="B542" s="453" t="s">
        <v>1655</v>
      </c>
      <c r="C542" s="452" t="s">
        <v>464</v>
      </c>
      <c r="D542" s="452" t="s">
        <v>1604</v>
      </c>
      <c r="E542" s="452" t="s">
        <v>1656</v>
      </c>
      <c r="F542" s="452" t="s">
        <v>479</v>
      </c>
      <c r="G542" s="454"/>
      <c r="H542" s="452" t="s">
        <v>1362</v>
      </c>
      <c r="I542" s="452" t="s">
        <v>1362</v>
      </c>
      <c r="J542" s="452" t="s">
        <v>1362</v>
      </c>
      <c r="K542" s="452" t="s">
        <v>1607</v>
      </c>
      <c r="L542" s="452" t="s">
        <v>1608</v>
      </c>
      <c r="M542" s="452" t="s">
        <v>485</v>
      </c>
      <c r="N542" s="452" t="s">
        <v>813</v>
      </c>
      <c r="O542" s="452" t="s">
        <v>1362</v>
      </c>
    </row>
    <row r="543" spans="1:15" hidden="1" x14ac:dyDescent="0.3">
      <c r="A543" s="452" t="s">
        <v>1604</v>
      </c>
      <c r="B543" s="453" t="s">
        <v>1657</v>
      </c>
      <c r="C543" s="452" t="s">
        <v>464</v>
      </c>
      <c r="D543" s="452" t="s">
        <v>1604</v>
      </c>
      <c r="E543" s="452" t="s">
        <v>1658</v>
      </c>
      <c r="F543" s="452" t="s">
        <v>465</v>
      </c>
      <c r="G543" s="454"/>
      <c r="H543" s="452" t="s">
        <v>1659</v>
      </c>
      <c r="I543" s="452" t="s">
        <v>1659</v>
      </c>
      <c r="J543" s="452" t="s">
        <v>1659</v>
      </c>
      <c r="K543" s="452" t="s">
        <v>1607</v>
      </c>
      <c r="L543" s="452" t="s">
        <v>1612</v>
      </c>
      <c r="M543" s="452" t="s">
        <v>485</v>
      </c>
      <c r="N543" s="452" t="s">
        <v>813</v>
      </c>
      <c r="O543" s="452" t="s">
        <v>1362</v>
      </c>
    </row>
    <row r="544" spans="1:15" hidden="1" x14ac:dyDescent="0.3">
      <c r="A544" s="452" t="s">
        <v>1604</v>
      </c>
      <c r="B544" s="453" t="s">
        <v>1660</v>
      </c>
      <c r="C544" s="452" t="s">
        <v>464</v>
      </c>
      <c r="D544" s="452" t="s">
        <v>1604</v>
      </c>
      <c r="E544" s="452" t="s">
        <v>1661</v>
      </c>
      <c r="F544" s="452" t="s">
        <v>465</v>
      </c>
      <c r="G544" s="454"/>
      <c r="H544" s="452" t="s">
        <v>1648</v>
      </c>
      <c r="I544" s="452" t="s">
        <v>1648</v>
      </c>
      <c r="J544" s="452" t="s">
        <v>1649</v>
      </c>
      <c r="K544" s="452" t="s">
        <v>1607</v>
      </c>
      <c r="L544" s="452" t="s">
        <v>1612</v>
      </c>
      <c r="M544" s="452" t="s">
        <v>485</v>
      </c>
      <c r="N544" s="452" t="s">
        <v>813</v>
      </c>
      <c r="O544" s="452" t="s">
        <v>1362</v>
      </c>
    </row>
    <row r="545" spans="1:15" hidden="1" x14ac:dyDescent="0.3">
      <c r="A545" s="452" t="s">
        <v>1604</v>
      </c>
      <c r="B545" s="453" t="s">
        <v>1662</v>
      </c>
      <c r="C545" s="452" t="s">
        <v>464</v>
      </c>
      <c r="D545" s="452" t="s">
        <v>1604</v>
      </c>
      <c r="E545" s="452" t="s">
        <v>1663</v>
      </c>
      <c r="F545" s="452" t="s">
        <v>465</v>
      </c>
      <c r="G545" s="454"/>
      <c r="H545" s="452" t="s">
        <v>1664</v>
      </c>
      <c r="I545" s="452" t="s">
        <v>1664</v>
      </c>
      <c r="J545" s="452" t="s">
        <v>1664</v>
      </c>
      <c r="K545" s="452" t="s">
        <v>1607</v>
      </c>
      <c r="L545" s="452" t="s">
        <v>1612</v>
      </c>
      <c r="M545" s="452" t="s">
        <v>485</v>
      </c>
      <c r="N545" s="452" t="s">
        <v>813</v>
      </c>
      <c r="O545" s="452" t="s">
        <v>1362</v>
      </c>
    </row>
    <row r="546" spans="1:15" hidden="1" x14ac:dyDescent="0.3">
      <c r="A546" s="452" t="s">
        <v>1604</v>
      </c>
      <c r="B546" s="453" t="s">
        <v>1665</v>
      </c>
      <c r="C546" s="452" t="s">
        <v>464</v>
      </c>
      <c r="D546" s="452" t="s">
        <v>1604</v>
      </c>
      <c r="E546" s="452" t="s">
        <v>1666</v>
      </c>
      <c r="F546" s="452" t="s">
        <v>465</v>
      </c>
      <c r="G546" s="454"/>
      <c r="H546" s="452" t="s">
        <v>1667</v>
      </c>
      <c r="I546" s="452" t="s">
        <v>1667</v>
      </c>
      <c r="J546" s="452" t="s">
        <v>1667</v>
      </c>
      <c r="K546" s="452" t="s">
        <v>1607</v>
      </c>
      <c r="L546" s="452" t="s">
        <v>1612</v>
      </c>
      <c r="M546" s="452" t="s">
        <v>485</v>
      </c>
      <c r="N546" s="452" t="s">
        <v>813</v>
      </c>
      <c r="O546" s="452" t="s">
        <v>1362</v>
      </c>
    </row>
    <row r="547" spans="1:15" hidden="1" x14ac:dyDescent="0.3">
      <c r="A547" s="452" t="s">
        <v>1604</v>
      </c>
      <c r="B547" s="453" t="s">
        <v>1668</v>
      </c>
      <c r="C547" s="452" t="s">
        <v>464</v>
      </c>
      <c r="D547" s="452" t="s">
        <v>1604</v>
      </c>
      <c r="E547" s="452" t="s">
        <v>1669</v>
      </c>
      <c r="F547" s="452" t="s">
        <v>479</v>
      </c>
      <c r="G547" s="454"/>
      <c r="H547" s="452" t="s">
        <v>1670</v>
      </c>
      <c r="I547" s="452" t="s">
        <v>1670</v>
      </c>
      <c r="J547" s="452" t="s">
        <v>1670</v>
      </c>
      <c r="K547" s="452" t="s">
        <v>1607</v>
      </c>
      <c r="L547" s="452" t="s">
        <v>1612</v>
      </c>
      <c r="M547" s="452" t="s">
        <v>485</v>
      </c>
      <c r="N547" s="452" t="s">
        <v>806</v>
      </c>
      <c r="O547" s="452" t="s">
        <v>2800</v>
      </c>
    </row>
    <row r="548" spans="1:15" hidden="1" x14ac:dyDescent="0.3">
      <c r="A548" s="452" t="s">
        <v>1604</v>
      </c>
      <c r="B548" s="453" t="s">
        <v>1671</v>
      </c>
      <c r="C548" s="452" t="s">
        <v>464</v>
      </c>
      <c r="D548" s="452" t="s">
        <v>1604</v>
      </c>
      <c r="E548" s="452" t="s">
        <v>1672</v>
      </c>
      <c r="F548" s="452" t="s">
        <v>465</v>
      </c>
      <c r="G548" s="454"/>
      <c r="H548" s="452" t="s">
        <v>1667</v>
      </c>
      <c r="I548" s="452" t="s">
        <v>1667</v>
      </c>
      <c r="J548" s="452" t="s">
        <v>1667</v>
      </c>
      <c r="K548" s="452" t="s">
        <v>1607</v>
      </c>
      <c r="L548" s="452" t="s">
        <v>1612</v>
      </c>
      <c r="M548" s="452" t="s">
        <v>485</v>
      </c>
      <c r="N548" s="452" t="s">
        <v>813</v>
      </c>
      <c r="O548" s="452" t="s">
        <v>1362</v>
      </c>
    </row>
    <row r="549" spans="1:15" hidden="1" x14ac:dyDescent="0.3">
      <c r="A549" s="452" t="s">
        <v>1604</v>
      </c>
      <c r="B549" s="453" t="s">
        <v>1673</v>
      </c>
      <c r="C549" s="452" t="s">
        <v>464</v>
      </c>
      <c r="D549" s="452" t="s">
        <v>1604</v>
      </c>
      <c r="E549" s="452" t="s">
        <v>1674</v>
      </c>
      <c r="F549" s="452" t="s">
        <v>465</v>
      </c>
      <c r="G549" s="454"/>
      <c r="H549" s="452" t="s">
        <v>1659</v>
      </c>
      <c r="I549" s="452" t="s">
        <v>1659</v>
      </c>
      <c r="J549" s="452" t="s">
        <v>1659</v>
      </c>
      <c r="K549" s="452" t="s">
        <v>1607</v>
      </c>
      <c r="L549" s="452" t="s">
        <v>1612</v>
      </c>
      <c r="M549" s="452" t="s">
        <v>485</v>
      </c>
      <c r="N549" s="452" t="s">
        <v>813</v>
      </c>
      <c r="O549" s="452" t="s">
        <v>2932</v>
      </c>
    </row>
    <row r="550" spans="1:15" hidden="1" x14ac:dyDescent="0.3">
      <c r="A550" s="452" t="s">
        <v>1604</v>
      </c>
      <c r="B550" s="453" t="s">
        <v>1675</v>
      </c>
      <c r="C550" s="452" t="s">
        <v>464</v>
      </c>
      <c r="D550" s="452" t="s">
        <v>1604</v>
      </c>
      <c r="E550" s="452" t="s">
        <v>1676</v>
      </c>
      <c r="F550" s="452" t="s">
        <v>479</v>
      </c>
      <c r="G550" s="454"/>
      <c r="H550" s="452" t="s">
        <v>1619</v>
      </c>
      <c r="I550" s="452" t="s">
        <v>1619</v>
      </c>
      <c r="J550" s="452" t="s">
        <v>1619</v>
      </c>
      <c r="K550" s="452" t="s">
        <v>1607</v>
      </c>
      <c r="L550" s="452" t="s">
        <v>1612</v>
      </c>
      <c r="M550" s="452" t="s">
        <v>485</v>
      </c>
      <c r="N550" s="452" t="s">
        <v>806</v>
      </c>
      <c r="O550" s="452" t="s">
        <v>2800</v>
      </c>
    </row>
    <row r="551" spans="1:15" hidden="1" x14ac:dyDescent="0.3">
      <c r="A551" s="452" t="s">
        <v>1604</v>
      </c>
      <c r="B551" s="453" t="s">
        <v>1677</v>
      </c>
      <c r="C551" s="452" t="s">
        <v>464</v>
      </c>
      <c r="D551" s="452" t="s">
        <v>1604</v>
      </c>
      <c r="E551" s="452" t="s">
        <v>1678</v>
      </c>
      <c r="F551" s="452" t="s">
        <v>465</v>
      </c>
      <c r="G551" s="454"/>
      <c r="H551" s="452" t="s">
        <v>1679</v>
      </c>
      <c r="I551" s="452" t="s">
        <v>1679</v>
      </c>
      <c r="J551" s="452" t="s">
        <v>1679</v>
      </c>
      <c r="K551" s="452" t="s">
        <v>1607</v>
      </c>
      <c r="L551" s="452" t="s">
        <v>1612</v>
      </c>
      <c r="M551" s="452" t="s">
        <v>485</v>
      </c>
      <c r="N551" s="452" t="s">
        <v>806</v>
      </c>
      <c r="O551" s="452" t="s">
        <v>2535</v>
      </c>
    </row>
    <row r="552" spans="1:15" hidden="1" x14ac:dyDescent="0.3">
      <c r="A552" s="452" t="s">
        <v>1604</v>
      </c>
      <c r="B552" s="453" t="s">
        <v>1680</v>
      </c>
      <c r="C552" s="452" t="s">
        <v>464</v>
      </c>
      <c r="D552" s="452" t="s">
        <v>1604</v>
      </c>
      <c r="E552" s="452">
        <v>2001</v>
      </c>
      <c r="F552" s="452" t="s">
        <v>479</v>
      </c>
      <c r="G552" s="454"/>
      <c r="H552" s="452" t="s">
        <v>475</v>
      </c>
      <c r="I552" s="452" t="s">
        <v>475</v>
      </c>
      <c r="J552" s="452" t="s">
        <v>475</v>
      </c>
      <c r="K552" s="452" t="s">
        <v>1607</v>
      </c>
      <c r="L552" s="452" t="s">
        <v>1612</v>
      </c>
      <c r="M552" s="452" t="s">
        <v>476</v>
      </c>
      <c r="N552" s="452" t="s">
        <v>468</v>
      </c>
      <c r="O552" s="452" t="s">
        <v>475</v>
      </c>
    </row>
    <row r="553" spans="1:15" hidden="1" x14ac:dyDescent="0.3">
      <c r="A553" s="452" t="s">
        <v>1604</v>
      </c>
      <c r="B553" s="453" t="s">
        <v>1681</v>
      </c>
      <c r="C553" s="452" t="s">
        <v>464</v>
      </c>
      <c r="D553" s="452" t="s">
        <v>1604</v>
      </c>
      <c r="E553" s="452" t="s">
        <v>1682</v>
      </c>
      <c r="F553" s="452" t="s">
        <v>465</v>
      </c>
      <c r="G553" s="454"/>
      <c r="H553" s="452" t="s">
        <v>1683</v>
      </c>
      <c r="I553" s="452" t="s">
        <v>1683</v>
      </c>
      <c r="J553" s="452" t="s">
        <v>1683</v>
      </c>
      <c r="K553" s="452" t="s">
        <v>1607</v>
      </c>
      <c r="L553" s="452" t="s">
        <v>1612</v>
      </c>
      <c r="M553" s="452" t="s">
        <v>485</v>
      </c>
      <c r="N553" s="452" t="s">
        <v>813</v>
      </c>
      <c r="O553" s="452" t="s">
        <v>2932</v>
      </c>
    </row>
    <row r="554" spans="1:15" hidden="1" x14ac:dyDescent="0.3">
      <c r="A554" s="452" t="s">
        <v>1604</v>
      </c>
      <c r="B554" s="453" t="s">
        <v>1684</v>
      </c>
      <c r="C554" s="452" t="s">
        <v>464</v>
      </c>
      <c r="D554" s="452" t="s">
        <v>1604</v>
      </c>
      <c r="E554" s="452" t="s">
        <v>1685</v>
      </c>
      <c r="F554" s="452" t="s">
        <v>465</v>
      </c>
      <c r="G554" s="454"/>
      <c r="H554" s="452" t="s">
        <v>1667</v>
      </c>
      <c r="I554" s="452" t="s">
        <v>1667</v>
      </c>
      <c r="J554" s="452" t="s">
        <v>1667</v>
      </c>
      <c r="K554" s="452" t="s">
        <v>1607</v>
      </c>
      <c r="L554" s="452" t="s">
        <v>1612</v>
      </c>
      <c r="M554" s="452" t="s">
        <v>485</v>
      </c>
      <c r="N554" s="452" t="s">
        <v>813</v>
      </c>
      <c r="O554" s="452" t="s">
        <v>1362</v>
      </c>
    </row>
    <row r="555" spans="1:15" hidden="1" x14ac:dyDescent="0.3">
      <c r="A555" s="452" t="s">
        <v>1604</v>
      </c>
      <c r="B555" s="453" t="s">
        <v>1686</v>
      </c>
      <c r="C555" s="452" t="s">
        <v>464</v>
      </c>
      <c r="D555" s="452" t="s">
        <v>1604</v>
      </c>
      <c r="E555" s="452" t="s">
        <v>1687</v>
      </c>
      <c r="F555" s="452" t="s">
        <v>465</v>
      </c>
      <c r="G555" s="454"/>
      <c r="H555" s="452" t="s">
        <v>1688</v>
      </c>
      <c r="I555" s="452" t="s">
        <v>1688</v>
      </c>
      <c r="J555" s="452" t="s">
        <v>1688</v>
      </c>
      <c r="K555" s="452" t="s">
        <v>1607</v>
      </c>
      <c r="L555" s="452" t="s">
        <v>1612</v>
      </c>
      <c r="M555" s="452" t="s">
        <v>485</v>
      </c>
      <c r="N555" s="452" t="s">
        <v>813</v>
      </c>
      <c r="O555" s="452" t="s">
        <v>1362</v>
      </c>
    </row>
    <row r="556" spans="1:15" hidden="1" x14ac:dyDescent="0.3">
      <c r="A556" s="452" t="s">
        <v>1604</v>
      </c>
      <c r="B556" s="453" t="s">
        <v>1689</v>
      </c>
      <c r="C556" s="452" t="s">
        <v>464</v>
      </c>
      <c r="D556" s="452" t="s">
        <v>1604</v>
      </c>
      <c r="E556" s="452" t="s">
        <v>1690</v>
      </c>
      <c r="F556" s="452" t="s">
        <v>479</v>
      </c>
      <c r="G556" s="454"/>
      <c r="H556" s="452" t="s">
        <v>1691</v>
      </c>
      <c r="I556" s="452" t="s">
        <v>1691</v>
      </c>
      <c r="J556" s="452" t="s">
        <v>1691</v>
      </c>
      <c r="K556" s="452" t="s">
        <v>1607</v>
      </c>
      <c r="L556" s="452" t="s">
        <v>1612</v>
      </c>
      <c r="M556" s="452" t="s">
        <v>485</v>
      </c>
      <c r="N556" s="452" t="s">
        <v>806</v>
      </c>
      <c r="O556" s="452" t="s">
        <v>1691</v>
      </c>
    </row>
    <row r="557" spans="1:15" hidden="1" x14ac:dyDescent="0.3">
      <c r="A557" s="452" t="s">
        <v>1604</v>
      </c>
      <c r="B557" s="453" t="s">
        <v>1692</v>
      </c>
      <c r="C557" s="452" t="s">
        <v>464</v>
      </c>
      <c r="D557" s="452" t="s">
        <v>1604</v>
      </c>
      <c r="E557" s="452" t="s">
        <v>1693</v>
      </c>
      <c r="F557" s="452" t="s">
        <v>465</v>
      </c>
      <c r="G557" s="454"/>
      <c r="H557" s="452" t="s">
        <v>1694</v>
      </c>
      <c r="I557" s="452" t="s">
        <v>1694</v>
      </c>
      <c r="J557" s="452" t="s">
        <v>1695</v>
      </c>
      <c r="K557" s="452" t="s">
        <v>1607</v>
      </c>
      <c r="L557" s="452" t="s">
        <v>1612</v>
      </c>
      <c r="M557" s="452" t="s">
        <v>485</v>
      </c>
      <c r="N557" s="452" t="s">
        <v>813</v>
      </c>
      <c r="O557" s="452" t="s">
        <v>2308</v>
      </c>
    </row>
    <row r="558" spans="1:15" hidden="1" x14ac:dyDescent="0.3">
      <c r="A558" s="452" t="s">
        <v>1604</v>
      </c>
      <c r="B558" s="453" t="s">
        <v>1696</v>
      </c>
      <c r="C558" s="452" t="s">
        <v>464</v>
      </c>
      <c r="D558" s="452" t="s">
        <v>1604</v>
      </c>
      <c r="E558" s="452" t="s">
        <v>1697</v>
      </c>
      <c r="F558" s="452" t="s">
        <v>465</v>
      </c>
      <c r="G558" s="454"/>
      <c r="H558" s="452" t="s">
        <v>1698</v>
      </c>
      <c r="I558" s="452" t="s">
        <v>1699</v>
      </c>
      <c r="J558" s="452" t="s">
        <v>1699</v>
      </c>
      <c r="K558" s="452" t="s">
        <v>1607</v>
      </c>
      <c r="L558" s="452" t="s">
        <v>1612</v>
      </c>
      <c r="M558" s="452" t="s">
        <v>485</v>
      </c>
      <c r="N558" s="452" t="s">
        <v>806</v>
      </c>
      <c r="O558" s="452" t="s">
        <v>2535</v>
      </c>
    </row>
    <row r="559" spans="1:15" hidden="1" x14ac:dyDescent="0.3">
      <c r="A559" s="452" t="s">
        <v>1604</v>
      </c>
      <c r="B559" s="453" t="s">
        <v>1700</v>
      </c>
      <c r="C559" s="452" t="s">
        <v>464</v>
      </c>
      <c r="D559" s="452" t="s">
        <v>1604</v>
      </c>
      <c r="E559" s="452" t="s">
        <v>1651</v>
      </c>
      <c r="F559" s="452" t="s">
        <v>465</v>
      </c>
      <c r="G559" s="454"/>
      <c r="H559" s="452" t="s">
        <v>1652</v>
      </c>
      <c r="I559" s="452" t="s">
        <v>1652</v>
      </c>
      <c r="J559" s="452" t="s">
        <v>1652</v>
      </c>
      <c r="K559" s="452" t="s">
        <v>1607</v>
      </c>
      <c r="L559" s="452" t="s">
        <v>1612</v>
      </c>
      <c r="M559" s="452" t="s">
        <v>485</v>
      </c>
      <c r="N559" s="452" t="s">
        <v>813</v>
      </c>
      <c r="O559" s="452" t="s">
        <v>1362</v>
      </c>
    </row>
    <row r="560" spans="1:15" hidden="1" x14ac:dyDescent="0.3">
      <c r="A560" s="452" t="s">
        <v>1604</v>
      </c>
      <c r="B560" s="453" t="s">
        <v>1701</v>
      </c>
      <c r="C560" s="452" t="s">
        <v>464</v>
      </c>
      <c r="D560" s="452" t="s">
        <v>1604</v>
      </c>
      <c r="E560" s="452" t="s">
        <v>1702</v>
      </c>
      <c r="F560" s="452" t="s">
        <v>465</v>
      </c>
      <c r="G560" s="454"/>
      <c r="H560" s="452" t="s">
        <v>1703</v>
      </c>
      <c r="I560" s="452" t="s">
        <v>1703</v>
      </c>
      <c r="J560" s="452" t="s">
        <v>1703</v>
      </c>
      <c r="K560" s="452" t="s">
        <v>1607</v>
      </c>
      <c r="L560" s="452" t="s">
        <v>1612</v>
      </c>
      <c r="M560" s="452" t="s">
        <v>485</v>
      </c>
      <c r="N560" s="452" t="s">
        <v>813</v>
      </c>
      <c r="O560" s="452" t="s">
        <v>2308</v>
      </c>
    </row>
    <row r="561" spans="1:15" hidden="1" x14ac:dyDescent="0.3">
      <c r="A561" s="452" t="s">
        <v>1604</v>
      </c>
      <c r="B561" s="453" t="s">
        <v>1704</v>
      </c>
      <c r="C561" s="452" t="s">
        <v>464</v>
      </c>
      <c r="D561" s="452" t="s">
        <v>1604</v>
      </c>
      <c r="E561" s="452" t="s">
        <v>1705</v>
      </c>
      <c r="F561" s="452" t="s">
        <v>465</v>
      </c>
      <c r="G561" s="454"/>
      <c r="H561" s="452" t="s">
        <v>1706</v>
      </c>
      <c r="I561" s="452" t="s">
        <v>1706</v>
      </c>
      <c r="J561" s="452" t="s">
        <v>1706</v>
      </c>
      <c r="K561" s="452" t="s">
        <v>1607</v>
      </c>
      <c r="L561" s="452" t="s">
        <v>1612</v>
      </c>
      <c r="M561" s="452" t="s">
        <v>485</v>
      </c>
      <c r="N561" s="452" t="s">
        <v>806</v>
      </c>
      <c r="O561" s="452" t="s">
        <v>2535</v>
      </c>
    </row>
    <row r="562" spans="1:15" hidden="1" x14ac:dyDescent="0.3">
      <c r="A562" s="452" t="s">
        <v>1604</v>
      </c>
      <c r="B562" s="453" t="s">
        <v>1707</v>
      </c>
      <c r="C562" s="452" t="s">
        <v>464</v>
      </c>
      <c r="D562" s="452" t="s">
        <v>1604</v>
      </c>
      <c r="E562" s="452" t="s">
        <v>1708</v>
      </c>
      <c r="F562" s="452" t="s">
        <v>569</v>
      </c>
      <c r="G562" s="454">
        <v>37.1</v>
      </c>
      <c r="H562" s="452" t="s">
        <v>1703</v>
      </c>
      <c r="I562" s="452" t="s">
        <v>1703</v>
      </c>
      <c r="J562" s="452" t="s">
        <v>1703</v>
      </c>
      <c r="K562" s="452" t="s">
        <v>1607</v>
      </c>
      <c r="L562" s="452" t="s">
        <v>1612</v>
      </c>
      <c r="M562" s="452" t="s">
        <v>485</v>
      </c>
      <c r="N562" s="452" t="s">
        <v>813</v>
      </c>
      <c r="O562" s="452" t="s">
        <v>2308</v>
      </c>
    </row>
    <row r="563" spans="1:15" hidden="1" x14ac:dyDescent="0.3">
      <c r="A563" s="452" t="s">
        <v>1604</v>
      </c>
      <c r="B563" s="453" t="s">
        <v>1709</v>
      </c>
      <c r="C563" s="452" t="s">
        <v>464</v>
      </c>
      <c r="D563" s="452" t="s">
        <v>1604</v>
      </c>
      <c r="E563" s="452">
        <v>2002</v>
      </c>
      <c r="F563" s="452" t="s">
        <v>510</v>
      </c>
      <c r="G563" s="454">
        <v>37.200000000000003</v>
      </c>
      <c r="H563" s="452" t="s">
        <v>475</v>
      </c>
      <c r="I563" s="452" t="s">
        <v>475</v>
      </c>
      <c r="J563" s="452" t="s">
        <v>475</v>
      </c>
      <c r="K563" s="452" t="s">
        <v>1607</v>
      </c>
      <c r="L563" s="452" t="s">
        <v>1612</v>
      </c>
      <c r="M563" s="452" t="s">
        <v>476</v>
      </c>
      <c r="N563" s="452" t="s">
        <v>468</v>
      </c>
      <c r="O563" s="452" t="s">
        <v>475</v>
      </c>
    </row>
    <row r="564" spans="1:15" hidden="1" x14ac:dyDescent="0.3">
      <c r="A564" s="452" t="s">
        <v>1604</v>
      </c>
      <c r="B564" s="453" t="s">
        <v>1710</v>
      </c>
      <c r="C564" s="452" t="s">
        <v>464</v>
      </c>
      <c r="D564" s="452" t="s">
        <v>1604</v>
      </c>
      <c r="E564" s="452" t="s">
        <v>1711</v>
      </c>
      <c r="F564" s="452" t="s">
        <v>510</v>
      </c>
      <c r="G564" s="454">
        <v>37</v>
      </c>
      <c r="H564" s="452" t="s">
        <v>608</v>
      </c>
      <c r="I564" s="452" t="s">
        <v>608</v>
      </c>
      <c r="J564" s="452" t="s">
        <v>608</v>
      </c>
      <c r="K564" s="452" t="s">
        <v>1607</v>
      </c>
      <c r="L564" s="452" t="s">
        <v>1612</v>
      </c>
      <c r="M564" s="452" t="s">
        <v>485</v>
      </c>
      <c r="N564" s="452" t="s">
        <v>806</v>
      </c>
      <c r="O564" s="452" t="s">
        <v>2535</v>
      </c>
    </row>
    <row r="565" spans="1:15" hidden="1" x14ac:dyDescent="0.3">
      <c r="A565" s="452" t="s">
        <v>1604</v>
      </c>
      <c r="B565" s="453" t="s">
        <v>1712</v>
      </c>
      <c r="C565" s="452" t="s">
        <v>464</v>
      </c>
      <c r="D565" s="452" t="s">
        <v>1604</v>
      </c>
      <c r="E565" s="452" t="s">
        <v>1713</v>
      </c>
      <c r="F565" s="452" t="s">
        <v>465</v>
      </c>
      <c r="G565" s="454"/>
      <c r="H565" s="452" t="s">
        <v>1714</v>
      </c>
      <c r="I565" s="452" t="s">
        <v>1714</v>
      </c>
      <c r="J565" s="452" t="s">
        <v>1714</v>
      </c>
      <c r="K565" s="452" t="s">
        <v>1607</v>
      </c>
      <c r="L565" s="452" t="s">
        <v>1612</v>
      </c>
      <c r="M565" s="452" t="s">
        <v>485</v>
      </c>
      <c r="N565" s="452" t="s">
        <v>813</v>
      </c>
      <c r="O565" s="452" t="s">
        <v>1362</v>
      </c>
    </row>
    <row r="566" spans="1:15" hidden="1" x14ac:dyDescent="0.3">
      <c r="A566" s="452" t="s">
        <v>1604</v>
      </c>
      <c r="B566" s="453" t="s">
        <v>1715</v>
      </c>
      <c r="C566" s="452" t="s">
        <v>464</v>
      </c>
      <c r="D566" s="452" t="s">
        <v>1604</v>
      </c>
      <c r="E566" s="452" t="s">
        <v>1716</v>
      </c>
      <c r="F566" s="452" t="s">
        <v>479</v>
      </c>
      <c r="G566" s="454"/>
      <c r="H566" s="452" t="s">
        <v>645</v>
      </c>
      <c r="I566" s="452" t="s">
        <v>685</v>
      </c>
      <c r="J566" s="452" t="s">
        <v>1717</v>
      </c>
      <c r="K566" s="452" t="s">
        <v>1607</v>
      </c>
      <c r="L566" s="452" t="s">
        <v>1612</v>
      </c>
      <c r="M566" s="452" t="s">
        <v>485</v>
      </c>
      <c r="N566" s="452" t="s">
        <v>806</v>
      </c>
      <c r="O566" s="452" t="s">
        <v>2535</v>
      </c>
    </row>
    <row r="567" spans="1:15" hidden="1" x14ac:dyDescent="0.3">
      <c r="A567" s="452" t="s">
        <v>1604</v>
      </c>
      <c r="B567" s="453" t="s">
        <v>1718</v>
      </c>
      <c r="C567" s="452" t="s">
        <v>464</v>
      </c>
      <c r="D567" s="452" t="s">
        <v>1604</v>
      </c>
      <c r="E567" s="452" t="s">
        <v>1719</v>
      </c>
      <c r="F567" s="452" t="s">
        <v>465</v>
      </c>
      <c r="G567" s="454"/>
      <c r="H567" s="452" t="s">
        <v>1720</v>
      </c>
      <c r="I567" s="452" t="s">
        <v>1720</v>
      </c>
      <c r="J567" s="452" t="s">
        <v>1720</v>
      </c>
      <c r="K567" s="452" t="s">
        <v>1607</v>
      </c>
      <c r="L567" s="452" t="s">
        <v>1612</v>
      </c>
      <c r="M567" s="452" t="s">
        <v>485</v>
      </c>
      <c r="N567" s="452" t="s">
        <v>806</v>
      </c>
      <c r="O567" s="452" t="s">
        <v>2535</v>
      </c>
    </row>
    <row r="568" spans="1:15" hidden="1" x14ac:dyDescent="0.3">
      <c r="A568" s="452" t="s">
        <v>1604</v>
      </c>
      <c r="B568" s="453" t="s">
        <v>1721</v>
      </c>
      <c r="C568" s="452" t="s">
        <v>464</v>
      </c>
      <c r="D568" s="452" t="s">
        <v>1604</v>
      </c>
      <c r="E568" s="452" t="s">
        <v>1722</v>
      </c>
      <c r="F568" s="452" t="s">
        <v>510</v>
      </c>
      <c r="G568" s="454">
        <v>36.700000000000003</v>
      </c>
      <c r="H568" s="452" t="s">
        <v>1723</v>
      </c>
      <c r="I568" s="452" t="s">
        <v>1723</v>
      </c>
      <c r="J568" s="452" t="s">
        <v>1723</v>
      </c>
      <c r="K568" s="452" t="s">
        <v>1607</v>
      </c>
      <c r="L568" s="452" t="s">
        <v>1612</v>
      </c>
      <c r="M568" s="452" t="s">
        <v>485</v>
      </c>
      <c r="N568" s="452" t="s">
        <v>813</v>
      </c>
      <c r="O568" s="452" t="s">
        <v>2932</v>
      </c>
    </row>
    <row r="569" spans="1:15" hidden="1" x14ac:dyDescent="0.3">
      <c r="A569" s="452" t="s">
        <v>1604</v>
      </c>
      <c r="B569" s="453" t="s">
        <v>1724</v>
      </c>
      <c r="C569" s="452" t="s">
        <v>464</v>
      </c>
      <c r="D569" s="452" t="s">
        <v>1604</v>
      </c>
      <c r="E569" s="452" t="s">
        <v>1725</v>
      </c>
      <c r="F569" s="452" t="s">
        <v>465</v>
      </c>
      <c r="G569" s="454"/>
      <c r="H569" s="452" t="s">
        <v>1726</v>
      </c>
      <c r="I569" s="452" t="s">
        <v>1726</v>
      </c>
      <c r="J569" s="452" t="s">
        <v>1726</v>
      </c>
      <c r="K569" s="452" t="s">
        <v>1607</v>
      </c>
      <c r="L569" s="452" t="s">
        <v>1612</v>
      </c>
      <c r="M569" s="452" t="s">
        <v>485</v>
      </c>
      <c r="N569" s="452" t="s">
        <v>813</v>
      </c>
      <c r="O569" s="452" t="s">
        <v>2932</v>
      </c>
    </row>
    <row r="570" spans="1:15" hidden="1" x14ac:dyDescent="0.3">
      <c r="A570" s="452" t="s">
        <v>1604</v>
      </c>
      <c r="B570" s="453" t="s">
        <v>1727</v>
      </c>
      <c r="C570" s="452" t="s">
        <v>464</v>
      </c>
      <c r="D570" s="452" t="s">
        <v>1604</v>
      </c>
      <c r="E570" s="452" t="s">
        <v>1728</v>
      </c>
      <c r="F570" s="452" t="s">
        <v>465</v>
      </c>
      <c r="G570" s="454"/>
      <c r="H570" s="452" t="s">
        <v>1714</v>
      </c>
      <c r="I570" s="452" t="s">
        <v>1714</v>
      </c>
      <c r="J570" s="452" t="s">
        <v>1714</v>
      </c>
      <c r="K570" s="452" t="s">
        <v>1607</v>
      </c>
      <c r="L570" s="452" t="s">
        <v>1612</v>
      </c>
      <c r="M570" s="452" t="s">
        <v>485</v>
      </c>
      <c r="N570" s="452" t="s">
        <v>813</v>
      </c>
      <c r="O570" s="452" t="s">
        <v>1362</v>
      </c>
    </row>
    <row r="571" spans="1:15" hidden="1" x14ac:dyDescent="0.3">
      <c r="A571" s="452" t="s">
        <v>1604</v>
      </c>
      <c r="B571" s="453" t="s">
        <v>1729</v>
      </c>
      <c r="C571" s="452" t="s">
        <v>464</v>
      </c>
      <c r="D571" s="452" t="s">
        <v>1604</v>
      </c>
      <c r="E571" s="452" t="s">
        <v>1730</v>
      </c>
      <c r="F571" s="452" t="s">
        <v>465</v>
      </c>
      <c r="G571" s="454"/>
      <c r="H571" s="452" t="s">
        <v>1731</v>
      </c>
      <c r="I571" s="452" t="s">
        <v>1731</v>
      </c>
      <c r="J571" s="452" t="s">
        <v>1731</v>
      </c>
      <c r="K571" s="452" t="s">
        <v>1607</v>
      </c>
      <c r="L571" s="452" t="s">
        <v>1612</v>
      </c>
      <c r="M571" s="452" t="s">
        <v>485</v>
      </c>
      <c r="N571" s="452" t="s">
        <v>813</v>
      </c>
      <c r="O571" s="452" t="s">
        <v>2308</v>
      </c>
    </row>
    <row r="572" spans="1:15" hidden="1" x14ac:dyDescent="0.3">
      <c r="A572" s="452" t="s">
        <v>1604</v>
      </c>
      <c r="B572" s="453" t="s">
        <v>1732</v>
      </c>
      <c r="C572" s="452" t="s">
        <v>464</v>
      </c>
      <c r="D572" s="452" t="s">
        <v>1604</v>
      </c>
      <c r="E572" s="452" t="s">
        <v>1733</v>
      </c>
      <c r="F572" s="452" t="s">
        <v>465</v>
      </c>
      <c r="G572" s="454"/>
      <c r="H572" s="452" t="s">
        <v>1714</v>
      </c>
      <c r="I572" s="452" t="s">
        <v>1714</v>
      </c>
      <c r="J572" s="452" t="s">
        <v>1714</v>
      </c>
      <c r="K572" s="452" t="s">
        <v>1607</v>
      </c>
      <c r="L572" s="452" t="s">
        <v>1612</v>
      </c>
      <c r="M572" s="452" t="s">
        <v>485</v>
      </c>
      <c r="N572" s="452" t="s">
        <v>813</v>
      </c>
      <c r="O572" s="452" t="s">
        <v>1362</v>
      </c>
    </row>
    <row r="573" spans="1:15" hidden="1" x14ac:dyDescent="0.3">
      <c r="A573" s="452" t="s">
        <v>1604</v>
      </c>
      <c r="B573" s="453" t="s">
        <v>1734</v>
      </c>
      <c r="C573" s="452" t="s">
        <v>464</v>
      </c>
      <c r="D573" s="452" t="s">
        <v>1604</v>
      </c>
      <c r="E573" s="452" t="s">
        <v>1735</v>
      </c>
      <c r="F573" s="452" t="s">
        <v>465</v>
      </c>
      <c r="G573" s="454"/>
      <c r="H573" s="452" t="s">
        <v>1731</v>
      </c>
      <c r="I573" s="452" t="s">
        <v>1731</v>
      </c>
      <c r="J573" s="452" t="s">
        <v>1731</v>
      </c>
      <c r="K573" s="452" t="s">
        <v>1607</v>
      </c>
      <c r="L573" s="452" t="s">
        <v>1612</v>
      </c>
      <c r="M573" s="452" t="s">
        <v>485</v>
      </c>
      <c r="N573" s="452" t="s">
        <v>813</v>
      </c>
      <c r="O573" s="452" t="s">
        <v>2308</v>
      </c>
    </row>
    <row r="574" spans="1:15" hidden="1" x14ac:dyDescent="0.3">
      <c r="A574" s="452" t="s">
        <v>1604</v>
      </c>
      <c r="B574" s="453" t="s">
        <v>1736</v>
      </c>
      <c r="C574" s="452" t="s">
        <v>464</v>
      </c>
      <c r="D574" s="452" t="s">
        <v>1604</v>
      </c>
      <c r="E574" s="452" t="s">
        <v>1737</v>
      </c>
      <c r="F574" s="452" t="s">
        <v>465</v>
      </c>
      <c r="G574" s="454"/>
      <c r="H574" s="452" t="s">
        <v>1738</v>
      </c>
      <c r="I574" s="452" t="s">
        <v>1738</v>
      </c>
      <c r="J574" s="452" t="s">
        <v>1738</v>
      </c>
      <c r="K574" s="452" t="s">
        <v>1607</v>
      </c>
      <c r="L574" s="452" t="s">
        <v>1612</v>
      </c>
      <c r="M574" s="452" t="s">
        <v>485</v>
      </c>
      <c r="N574" s="452" t="s">
        <v>813</v>
      </c>
      <c r="O574" s="452" t="s">
        <v>1362</v>
      </c>
    </row>
    <row r="575" spans="1:15" hidden="1" x14ac:dyDescent="0.3">
      <c r="A575" s="452" t="s">
        <v>1604</v>
      </c>
      <c r="B575" s="453" t="s">
        <v>1739</v>
      </c>
      <c r="C575" s="452" t="s">
        <v>464</v>
      </c>
      <c r="D575" s="452" t="s">
        <v>1604</v>
      </c>
      <c r="E575" s="452" t="s">
        <v>1740</v>
      </c>
      <c r="F575" s="452" t="s">
        <v>465</v>
      </c>
      <c r="G575" s="454"/>
      <c r="H575" s="452" t="s">
        <v>1720</v>
      </c>
      <c r="I575" s="452" t="s">
        <v>1720</v>
      </c>
      <c r="J575" s="452" t="s">
        <v>1717</v>
      </c>
      <c r="K575" s="452" t="s">
        <v>1607</v>
      </c>
      <c r="L575" s="452" t="s">
        <v>1612</v>
      </c>
      <c r="M575" s="452" t="s">
        <v>485</v>
      </c>
      <c r="N575" s="452" t="s">
        <v>806</v>
      </c>
      <c r="O575" s="452" t="s">
        <v>2535</v>
      </c>
    </row>
    <row r="576" spans="1:15" hidden="1" x14ac:dyDescent="0.3">
      <c r="A576" s="452" t="s">
        <v>1604</v>
      </c>
      <c r="B576" s="453" t="s">
        <v>1741</v>
      </c>
      <c r="C576" s="452" t="s">
        <v>464</v>
      </c>
      <c r="D576" s="452" t="s">
        <v>1604</v>
      </c>
      <c r="E576" s="452" t="s">
        <v>1742</v>
      </c>
      <c r="F576" s="452" t="s">
        <v>465</v>
      </c>
      <c r="G576" s="454"/>
      <c r="H576" s="452" t="s">
        <v>1659</v>
      </c>
      <c r="I576" s="452" t="s">
        <v>1659</v>
      </c>
      <c r="J576" s="452" t="s">
        <v>1659</v>
      </c>
      <c r="K576" s="452" t="s">
        <v>1607</v>
      </c>
      <c r="L576" s="452" t="s">
        <v>1612</v>
      </c>
      <c r="M576" s="452" t="s">
        <v>485</v>
      </c>
      <c r="N576" s="452" t="s">
        <v>813</v>
      </c>
      <c r="O576" s="452" t="s">
        <v>1362</v>
      </c>
    </row>
    <row r="577" spans="1:15" hidden="1" x14ac:dyDescent="0.3">
      <c r="A577" s="452" t="s">
        <v>1604</v>
      </c>
      <c r="B577" s="453" t="s">
        <v>1743</v>
      </c>
      <c r="C577" s="452" t="s">
        <v>464</v>
      </c>
      <c r="D577" s="452" t="s">
        <v>1604</v>
      </c>
      <c r="E577" s="452" t="s">
        <v>1744</v>
      </c>
      <c r="F577" s="452" t="s">
        <v>569</v>
      </c>
      <c r="G577" s="454">
        <v>36.4</v>
      </c>
      <c r="H577" s="452" t="s">
        <v>1745</v>
      </c>
      <c r="I577" s="452" t="s">
        <v>1746</v>
      </c>
      <c r="J577" s="452" t="s">
        <v>1746</v>
      </c>
      <c r="K577" s="452" t="s">
        <v>1607</v>
      </c>
      <c r="L577" s="452" t="s">
        <v>1612</v>
      </c>
      <c r="M577" s="452" t="s">
        <v>485</v>
      </c>
      <c r="N577" s="452" t="s">
        <v>813</v>
      </c>
      <c r="O577" s="452" t="s">
        <v>2932</v>
      </c>
    </row>
    <row r="578" spans="1:15" hidden="1" x14ac:dyDescent="0.3">
      <c r="A578" s="452" t="s">
        <v>1604</v>
      </c>
      <c r="B578" s="453" t="s">
        <v>1747</v>
      </c>
      <c r="C578" s="452" t="s">
        <v>464</v>
      </c>
      <c r="D578" s="452" t="s">
        <v>1604</v>
      </c>
      <c r="E578" s="452">
        <v>2003</v>
      </c>
      <c r="F578" s="452" t="s">
        <v>569</v>
      </c>
      <c r="G578" s="454">
        <v>36.6</v>
      </c>
      <c r="H578" s="452" t="s">
        <v>475</v>
      </c>
      <c r="I578" s="452" t="s">
        <v>475</v>
      </c>
      <c r="J578" s="452" t="s">
        <v>475</v>
      </c>
      <c r="K578" s="452" t="s">
        <v>1607</v>
      </c>
      <c r="L578" s="452" t="s">
        <v>1612</v>
      </c>
      <c r="M578" s="452" t="s">
        <v>476</v>
      </c>
      <c r="N578" s="452" t="s">
        <v>468</v>
      </c>
      <c r="O578" s="452" t="s">
        <v>475</v>
      </c>
    </row>
    <row r="579" spans="1:15" hidden="1" x14ac:dyDescent="0.3">
      <c r="A579" s="452" t="s">
        <v>1604</v>
      </c>
      <c r="B579" s="453" t="s">
        <v>1748</v>
      </c>
      <c r="C579" s="452" t="s">
        <v>464</v>
      </c>
      <c r="D579" s="452" t="s">
        <v>1604</v>
      </c>
      <c r="E579" s="452" t="s">
        <v>1749</v>
      </c>
      <c r="F579" s="452" t="s">
        <v>510</v>
      </c>
      <c r="G579" s="454">
        <v>36.700000000000003</v>
      </c>
      <c r="H579" s="452" t="s">
        <v>798</v>
      </c>
      <c r="I579" s="452" t="s">
        <v>798</v>
      </c>
      <c r="J579" s="452" t="s">
        <v>798</v>
      </c>
      <c r="K579" s="452" t="s">
        <v>1607</v>
      </c>
      <c r="L579" s="452" t="s">
        <v>1612</v>
      </c>
      <c r="M579" s="452" t="s">
        <v>485</v>
      </c>
      <c r="N579" s="452" t="s">
        <v>806</v>
      </c>
      <c r="O579" s="452" t="s">
        <v>2535</v>
      </c>
    </row>
    <row r="580" spans="1:15" hidden="1" x14ac:dyDescent="0.3">
      <c r="A580" s="452" t="s">
        <v>1604</v>
      </c>
      <c r="B580" s="453" t="s">
        <v>1750</v>
      </c>
      <c r="C580" s="452" t="s">
        <v>464</v>
      </c>
      <c r="D580" s="452" t="s">
        <v>1604</v>
      </c>
      <c r="E580" s="452" t="s">
        <v>1751</v>
      </c>
      <c r="F580" s="452" t="s">
        <v>465</v>
      </c>
      <c r="G580" s="454"/>
      <c r="H580" s="452" t="s">
        <v>1738</v>
      </c>
      <c r="I580" s="452" t="s">
        <v>1738</v>
      </c>
      <c r="J580" s="452" t="s">
        <v>1738</v>
      </c>
      <c r="K580" s="452" t="s">
        <v>1607</v>
      </c>
      <c r="L580" s="452" t="s">
        <v>1612</v>
      </c>
      <c r="M580" s="452" t="s">
        <v>485</v>
      </c>
      <c r="N580" s="452" t="s">
        <v>813</v>
      </c>
      <c r="O580" s="452" t="s">
        <v>1362</v>
      </c>
    </row>
    <row r="581" spans="1:15" hidden="1" x14ac:dyDescent="0.3">
      <c r="A581" s="452" t="s">
        <v>1604</v>
      </c>
      <c r="B581" s="453" t="s">
        <v>1752</v>
      </c>
      <c r="C581" s="452" t="s">
        <v>464</v>
      </c>
      <c r="D581" s="452" t="s">
        <v>1604</v>
      </c>
      <c r="E581" s="452" t="s">
        <v>1753</v>
      </c>
      <c r="F581" s="452" t="s">
        <v>465</v>
      </c>
      <c r="G581" s="454"/>
      <c r="H581" s="452" t="s">
        <v>1659</v>
      </c>
      <c r="I581" s="452" t="s">
        <v>1659</v>
      </c>
      <c r="J581" s="452" t="s">
        <v>1659</v>
      </c>
      <c r="K581" s="452" t="s">
        <v>1607</v>
      </c>
      <c r="L581" s="452" t="s">
        <v>1612</v>
      </c>
      <c r="M581" s="452" t="s">
        <v>485</v>
      </c>
      <c r="N581" s="452" t="s">
        <v>813</v>
      </c>
      <c r="O581" s="452" t="s">
        <v>2932</v>
      </c>
    </row>
    <row r="582" spans="1:15" hidden="1" x14ac:dyDescent="0.3">
      <c r="A582" s="452" t="s">
        <v>1604</v>
      </c>
      <c r="B582" s="453" t="s">
        <v>1754</v>
      </c>
      <c r="C582" s="452" t="s">
        <v>464</v>
      </c>
      <c r="D582" s="452" t="s">
        <v>1604</v>
      </c>
      <c r="E582" s="452" t="s">
        <v>1755</v>
      </c>
      <c r="F582" s="452" t="s">
        <v>465</v>
      </c>
      <c r="G582" s="454"/>
      <c r="H582" s="452" t="s">
        <v>1756</v>
      </c>
      <c r="I582" s="452" t="s">
        <v>1756</v>
      </c>
      <c r="J582" s="452" t="s">
        <v>1756</v>
      </c>
      <c r="K582" s="452" t="s">
        <v>1607</v>
      </c>
      <c r="L582" s="452" t="s">
        <v>1612</v>
      </c>
      <c r="M582" s="452" t="s">
        <v>485</v>
      </c>
      <c r="N582" s="452" t="s">
        <v>806</v>
      </c>
      <c r="O582" s="452" t="s">
        <v>2535</v>
      </c>
    </row>
    <row r="583" spans="1:15" hidden="1" x14ac:dyDescent="0.3">
      <c r="A583" s="452" t="s">
        <v>1604</v>
      </c>
      <c r="B583" s="453" t="s">
        <v>1757</v>
      </c>
      <c r="C583" s="452" t="s">
        <v>464</v>
      </c>
      <c r="D583" s="452" t="s">
        <v>1604</v>
      </c>
      <c r="E583" s="452" t="s">
        <v>1758</v>
      </c>
      <c r="F583" s="452" t="s">
        <v>465</v>
      </c>
      <c r="G583" s="454"/>
      <c r="H583" s="452" t="s">
        <v>1738</v>
      </c>
      <c r="I583" s="452" t="s">
        <v>1738</v>
      </c>
      <c r="J583" s="452" t="s">
        <v>1738</v>
      </c>
      <c r="K583" s="452" t="s">
        <v>1607</v>
      </c>
      <c r="L583" s="452" t="s">
        <v>1612</v>
      </c>
      <c r="M583" s="452" t="s">
        <v>485</v>
      </c>
      <c r="N583" s="452" t="s">
        <v>813</v>
      </c>
      <c r="O583" s="452" t="s">
        <v>1362</v>
      </c>
    </row>
    <row r="584" spans="1:15" hidden="1" x14ac:dyDescent="0.3">
      <c r="A584" s="452" t="s">
        <v>1604</v>
      </c>
      <c r="B584" s="453" t="s">
        <v>1759</v>
      </c>
      <c r="C584" s="452" t="s">
        <v>464</v>
      </c>
      <c r="D584" s="452" t="s">
        <v>1604</v>
      </c>
      <c r="E584" s="452" t="s">
        <v>1760</v>
      </c>
      <c r="F584" s="452" t="s">
        <v>465</v>
      </c>
      <c r="G584" s="454"/>
      <c r="H584" s="452" t="s">
        <v>1761</v>
      </c>
      <c r="I584" s="452" t="s">
        <v>1761</v>
      </c>
      <c r="J584" s="452" t="s">
        <v>1761</v>
      </c>
      <c r="K584" s="452" t="s">
        <v>1607</v>
      </c>
      <c r="L584" s="452" t="s">
        <v>1612</v>
      </c>
      <c r="M584" s="452" t="s">
        <v>485</v>
      </c>
      <c r="N584" s="452" t="s">
        <v>806</v>
      </c>
      <c r="O584" s="452" t="s">
        <v>1691</v>
      </c>
    </row>
    <row r="585" spans="1:15" hidden="1" x14ac:dyDescent="0.3">
      <c r="A585" s="452" t="s">
        <v>1604</v>
      </c>
      <c r="B585" s="453" t="s">
        <v>1762</v>
      </c>
      <c r="C585" s="452" t="s">
        <v>464</v>
      </c>
      <c r="D585" s="452" t="s">
        <v>1604</v>
      </c>
      <c r="E585" s="452" t="s">
        <v>1763</v>
      </c>
      <c r="F585" s="452" t="s">
        <v>465</v>
      </c>
      <c r="G585" s="454"/>
      <c r="H585" s="452" t="s">
        <v>1764</v>
      </c>
      <c r="I585" s="452" t="s">
        <v>1764</v>
      </c>
      <c r="J585" s="452" t="s">
        <v>1765</v>
      </c>
      <c r="K585" s="452" t="s">
        <v>1607</v>
      </c>
      <c r="L585" s="452" t="s">
        <v>1612</v>
      </c>
      <c r="M585" s="452" t="s">
        <v>485</v>
      </c>
      <c r="N585" s="452" t="s">
        <v>806</v>
      </c>
      <c r="O585" s="452" t="s">
        <v>1691</v>
      </c>
    </row>
    <row r="586" spans="1:15" hidden="1" x14ac:dyDescent="0.3">
      <c r="A586" s="452" t="s">
        <v>1604</v>
      </c>
      <c r="B586" s="453" t="s">
        <v>1766</v>
      </c>
      <c r="C586" s="452" t="s">
        <v>464</v>
      </c>
      <c r="D586" s="452" t="s">
        <v>1604</v>
      </c>
      <c r="E586" s="452" t="s">
        <v>1767</v>
      </c>
      <c r="F586" s="452" t="s">
        <v>569</v>
      </c>
      <c r="G586" s="454">
        <v>36.5</v>
      </c>
      <c r="H586" s="452" t="s">
        <v>1618</v>
      </c>
      <c r="I586" s="452" t="s">
        <v>1618</v>
      </c>
      <c r="J586" s="452" t="s">
        <v>1620</v>
      </c>
      <c r="K586" s="452" t="s">
        <v>1607</v>
      </c>
      <c r="L586" s="452" t="s">
        <v>1612</v>
      </c>
      <c r="M586" s="452" t="s">
        <v>485</v>
      </c>
      <c r="N586" s="452" t="s">
        <v>806</v>
      </c>
      <c r="O586" s="452" t="s">
        <v>2800</v>
      </c>
    </row>
    <row r="587" spans="1:15" hidden="1" x14ac:dyDescent="0.3">
      <c r="A587" s="452" t="s">
        <v>1604</v>
      </c>
      <c r="B587" s="453" t="s">
        <v>1768</v>
      </c>
      <c r="C587" s="452" t="s">
        <v>464</v>
      </c>
      <c r="D587" s="452" t="s">
        <v>1604</v>
      </c>
      <c r="E587" s="452" t="s">
        <v>1769</v>
      </c>
      <c r="F587" s="452" t="s">
        <v>510</v>
      </c>
      <c r="G587" s="454">
        <v>36.200000000000003</v>
      </c>
      <c r="H587" s="452" t="s">
        <v>608</v>
      </c>
      <c r="I587" s="452" t="s">
        <v>608</v>
      </c>
      <c r="J587" s="452" t="s">
        <v>608</v>
      </c>
      <c r="K587" s="452" t="s">
        <v>1607</v>
      </c>
      <c r="L587" s="452" t="s">
        <v>1612</v>
      </c>
      <c r="M587" s="452" t="s">
        <v>485</v>
      </c>
      <c r="N587" s="452" t="s">
        <v>468</v>
      </c>
      <c r="O587" s="452" t="s">
        <v>685</v>
      </c>
    </row>
    <row r="588" spans="1:15" hidden="1" x14ac:dyDescent="0.3">
      <c r="A588" s="452" t="s">
        <v>1604</v>
      </c>
      <c r="B588" s="453" t="s">
        <v>1770</v>
      </c>
      <c r="C588" s="452" t="s">
        <v>464</v>
      </c>
      <c r="D588" s="452" t="s">
        <v>1604</v>
      </c>
      <c r="E588" s="452" t="s">
        <v>1771</v>
      </c>
      <c r="F588" s="452" t="s">
        <v>465</v>
      </c>
      <c r="G588" s="454"/>
      <c r="H588" s="452" t="s">
        <v>1667</v>
      </c>
      <c r="I588" s="452" t="s">
        <v>1667</v>
      </c>
      <c r="J588" s="452" t="s">
        <v>1667</v>
      </c>
      <c r="K588" s="452" t="s">
        <v>1607</v>
      </c>
      <c r="L588" s="452" t="s">
        <v>1612</v>
      </c>
      <c r="M588" s="452" t="s">
        <v>485</v>
      </c>
      <c r="N588" s="452" t="s">
        <v>813</v>
      </c>
      <c r="O588" s="452" t="s">
        <v>1362</v>
      </c>
    </row>
    <row r="589" spans="1:15" hidden="1" x14ac:dyDescent="0.3">
      <c r="A589" s="452" t="s">
        <v>1604</v>
      </c>
      <c r="B589" s="453" t="s">
        <v>1772</v>
      </c>
      <c r="C589" s="452" t="s">
        <v>464</v>
      </c>
      <c r="D589" s="452" t="s">
        <v>1604</v>
      </c>
      <c r="E589" s="452">
        <v>2004</v>
      </c>
      <c r="F589" s="452" t="s">
        <v>569</v>
      </c>
      <c r="G589" s="454">
        <v>36.200000000000003</v>
      </c>
      <c r="H589" s="452" t="s">
        <v>475</v>
      </c>
      <c r="I589" s="452" t="s">
        <v>475</v>
      </c>
      <c r="J589" s="452" t="s">
        <v>475</v>
      </c>
      <c r="K589" s="452" t="s">
        <v>1607</v>
      </c>
      <c r="L589" s="452" t="s">
        <v>1612</v>
      </c>
      <c r="M589" s="452" t="s">
        <v>476</v>
      </c>
      <c r="N589" s="452" t="s">
        <v>468</v>
      </c>
      <c r="O589" s="452" t="s">
        <v>475</v>
      </c>
    </row>
    <row r="590" spans="1:15" hidden="1" x14ac:dyDescent="0.3">
      <c r="A590" s="452" t="s">
        <v>1604</v>
      </c>
      <c r="B590" s="453" t="s">
        <v>1773</v>
      </c>
      <c r="C590" s="452" t="s">
        <v>464</v>
      </c>
      <c r="D590" s="452" t="s">
        <v>1604</v>
      </c>
      <c r="E590" s="452" t="s">
        <v>1774</v>
      </c>
      <c r="F590" s="452" t="s">
        <v>465</v>
      </c>
      <c r="G590" s="454"/>
      <c r="H590" s="452" t="s">
        <v>1775</v>
      </c>
      <c r="I590" s="452" t="s">
        <v>1775</v>
      </c>
      <c r="J590" s="452" t="s">
        <v>1775</v>
      </c>
      <c r="K590" s="452" t="s">
        <v>1607</v>
      </c>
      <c r="L590" s="452" t="s">
        <v>1612</v>
      </c>
      <c r="M590" s="452" t="s">
        <v>485</v>
      </c>
      <c r="N590" s="452" t="s">
        <v>813</v>
      </c>
      <c r="O590" s="452" t="s">
        <v>2932</v>
      </c>
    </row>
    <row r="591" spans="1:15" hidden="1" x14ac:dyDescent="0.3">
      <c r="A591" s="452" t="s">
        <v>1604</v>
      </c>
      <c r="B591" s="453" t="s">
        <v>1776</v>
      </c>
      <c r="C591" s="452" t="s">
        <v>464</v>
      </c>
      <c r="D591" s="452" t="s">
        <v>1604</v>
      </c>
      <c r="E591" s="452" t="s">
        <v>1777</v>
      </c>
      <c r="F591" s="452" t="s">
        <v>465</v>
      </c>
      <c r="G591" s="454"/>
      <c r="H591" s="452" t="s">
        <v>24</v>
      </c>
      <c r="I591" s="452" t="s">
        <v>1778</v>
      </c>
      <c r="J591" s="452" t="s">
        <v>1717</v>
      </c>
      <c r="K591" s="452" t="s">
        <v>1607</v>
      </c>
      <c r="L591" s="452" t="s">
        <v>1612</v>
      </c>
      <c r="M591" s="452" t="s">
        <v>485</v>
      </c>
      <c r="N591" s="452" t="s">
        <v>806</v>
      </c>
      <c r="O591" s="452" t="s">
        <v>2535</v>
      </c>
    </row>
    <row r="592" spans="1:15" hidden="1" x14ac:dyDescent="0.3">
      <c r="A592" s="452" t="s">
        <v>1604</v>
      </c>
      <c r="B592" s="453" t="s">
        <v>1779</v>
      </c>
      <c r="C592" s="452" t="s">
        <v>464</v>
      </c>
      <c r="D592" s="452" t="s">
        <v>1604</v>
      </c>
      <c r="E592" s="452" t="s">
        <v>1780</v>
      </c>
      <c r="F592" s="452" t="s">
        <v>465</v>
      </c>
      <c r="G592" s="454"/>
      <c r="H592" s="452" t="s">
        <v>1714</v>
      </c>
      <c r="I592" s="452" t="s">
        <v>1714</v>
      </c>
      <c r="J592" s="452" t="s">
        <v>1714</v>
      </c>
      <c r="K592" s="452" t="s">
        <v>1607</v>
      </c>
      <c r="L592" s="452" t="s">
        <v>1612</v>
      </c>
      <c r="M592" s="452" t="s">
        <v>485</v>
      </c>
      <c r="N592" s="452" t="s">
        <v>813</v>
      </c>
      <c r="O592" s="452" t="s">
        <v>1362</v>
      </c>
    </row>
    <row r="593" spans="1:15" hidden="1" x14ac:dyDescent="0.3">
      <c r="A593" s="452" t="s">
        <v>1604</v>
      </c>
      <c r="B593" s="453" t="s">
        <v>1781</v>
      </c>
      <c r="C593" s="452" t="s">
        <v>464</v>
      </c>
      <c r="D593" s="452" t="s">
        <v>1604</v>
      </c>
      <c r="E593" s="452" t="s">
        <v>1782</v>
      </c>
      <c r="F593" s="452" t="s">
        <v>479</v>
      </c>
      <c r="G593" s="454"/>
      <c r="H593" s="452" t="s">
        <v>645</v>
      </c>
      <c r="I593" s="452" t="s">
        <v>645</v>
      </c>
      <c r="J593" s="452" t="s">
        <v>1717</v>
      </c>
      <c r="K593" s="452" t="s">
        <v>1607</v>
      </c>
      <c r="L593" s="452" t="s">
        <v>1612</v>
      </c>
      <c r="M593" s="452" t="s">
        <v>485</v>
      </c>
      <c r="N593" s="452" t="s">
        <v>468</v>
      </c>
      <c r="O593" s="452" t="s">
        <v>685</v>
      </c>
    </row>
    <row r="594" spans="1:15" hidden="1" x14ac:dyDescent="0.3">
      <c r="A594" s="452" t="s">
        <v>1604</v>
      </c>
      <c r="B594" s="453" t="s">
        <v>1783</v>
      </c>
      <c r="C594" s="452" t="s">
        <v>464</v>
      </c>
      <c r="D594" s="452" t="s">
        <v>1604</v>
      </c>
      <c r="E594" s="452" t="s">
        <v>1784</v>
      </c>
      <c r="F594" s="452" t="s">
        <v>465</v>
      </c>
      <c r="G594" s="454"/>
      <c r="H594" s="452" t="s">
        <v>886</v>
      </c>
      <c r="I594" s="452" t="s">
        <v>886</v>
      </c>
      <c r="J594" s="452" t="s">
        <v>886</v>
      </c>
      <c r="K594" s="452" t="s">
        <v>1607</v>
      </c>
      <c r="L594" s="452" t="s">
        <v>1612</v>
      </c>
      <c r="M594" s="452" t="s">
        <v>1068</v>
      </c>
      <c r="N594" s="452" t="s">
        <v>806</v>
      </c>
      <c r="O594" s="452" t="s">
        <v>2912</v>
      </c>
    </row>
    <row r="595" spans="1:15" hidden="1" x14ac:dyDescent="0.3">
      <c r="A595" s="452" t="s">
        <v>1604</v>
      </c>
      <c r="B595" s="453" t="s">
        <v>1785</v>
      </c>
      <c r="C595" s="452" t="s">
        <v>464</v>
      </c>
      <c r="D595" s="452" t="s">
        <v>1604</v>
      </c>
      <c r="E595" s="452" t="s">
        <v>1786</v>
      </c>
      <c r="F595" s="452" t="s">
        <v>465</v>
      </c>
      <c r="G595" s="454"/>
      <c r="H595" s="452" t="s">
        <v>1667</v>
      </c>
      <c r="I595" s="452" t="s">
        <v>1667</v>
      </c>
      <c r="J595" s="452" t="s">
        <v>1667</v>
      </c>
      <c r="K595" s="452" t="s">
        <v>1607</v>
      </c>
      <c r="L595" s="452" t="s">
        <v>1612</v>
      </c>
      <c r="M595" s="452" t="s">
        <v>485</v>
      </c>
      <c r="N595" s="452" t="s">
        <v>813</v>
      </c>
      <c r="O595" s="452" t="s">
        <v>1362</v>
      </c>
    </row>
    <row r="596" spans="1:15" hidden="1" x14ac:dyDescent="0.3">
      <c r="A596" s="452" t="s">
        <v>1604</v>
      </c>
      <c r="B596" s="453" t="s">
        <v>1787</v>
      </c>
      <c r="C596" s="452" t="s">
        <v>464</v>
      </c>
      <c r="D596" s="452" t="s">
        <v>1604</v>
      </c>
      <c r="E596" s="452" t="s">
        <v>1788</v>
      </c>
      <c r="F596" s="452" t="s">
        <v>465</v>
      </c>
      <c r="G596" s="454"/>
      <c r="H596" s="452" t="s">
        <v>1789</v>
      </c>
      <c r="I596" s="452" t="s">
        <v>1789</v>
      </c>
      <c r="J596" s="452" t="s">
        <v>1789</v>
      </c>
      <c r="K596" s="452" t="s">
        <v>1607</v>
      </c>
      <c r="L596" s="452" t="s">
        <v>1612</v>
      </c>
      <c r="M596" s="452" t="s">
        <v>485</v>
      </c>
      <c r="N596" s="452" t="s">
        <v>813</v>
      </c>
      <c r="O596" s="452" t="s">
        <v>1362</v>
      </c>
    </row>
    <row r="597" spans="1:15" hidden="1" x14ac:dyDescent="0.3">
      <c r="A597" s="452" t="s">
        <v>1604</v>
      </c>
      <c r="B597" s="453" t="s">
        <v>1790</v>
      </c>
      <c r="C597" s="452" t="s">
        <v>464</v>
      </c>
      <c r="D597" s="452" t="s">
        <v>1604</v>
      </c>
      <c r="E597" s="452" t="s">
        <v>1791</v>
      </c>
      <c r="F597" s="452" t="s">
        <v>569</v>
      </c>
      <c r="G597" s="454">
        <v>36.1</v>
      </c>
      <c r="H597" s="452" t="s">
        <v>1792</v>
      </c>
      <c r="I597" s="452" t="s">
        <v>1792</v>
      </c>
      <c r="J597" s="452" t="s">
        <v>1792</v>
      </c>
      <c r="K597" s="452" t="s">
        <v>1607</v>
      </c>
      <c r="L597" s="452" t="s">
        <v>1612</v>
      </c>
      <c r="M597" s="452" t="s">
        <v>485</v>
      </c>
      <c r="N597" s="452" t="s">
        <v>806</v>
      </c>
      <c r="O597" s="452" t="s">
        <v>2535</v>
      </c>
    </row>
    <row r="598" spans="1:15" hidden="1" x14ac:dyDescent="0.3">
      <c r="A598" s="452" t="s">
        <v>1604</v>
      </c>
      <c r="B598" s="453" t="s">
        <v>1793</v>
      </c>
      <c r="C598" s="452" t="s">
        <v>464</v>
      </c>
      <c r="D598" s="452" t="s">
        <v>1604</v>
      </c>
      <c r="E598" s="452" t="s">
        <v>1794</v>
      </c>
      <c r="F598" s="452" t="s">
        <v>465</v>
      </c>
      <c r="G598" s="454"/>
      <c r="H598" s="452" t="s">
        <v>1714</v>
      </c>
      <c r="I598" s="452" t="s">
        <v>1714</v>
      </c>
      <c r="J598" s="452" t="s">
        <v>1714</v>
      </c>
      <c r="K598" s="452" t="s">
        <v>1607</v>
      </c>
      <c r="L598" s="452" t="s">
        <v>1612</v>
      </c>
      <c r="M598" s="452" t="s">
        <v>485</v>
      </c>
      <c r="N598" s="452" t="s">
        <v>813</v>
      </c>
      <c r="O598" s="452" t="s">
        <v>1362</v>
      </c>
    </row>
    <row r="599" spans="1:15" hidden="1" x14ac:dyDescent="0.3">
      <c r="A599" s="452" t="s">
        <v>1604</v>
      </c>
      <c r="B599" s="453" t="s">
        <v>1795</v>
      </c>
      <c r="C599" s="452" t="s">
        <v>464</v>
      </c>
      <c r="D599" s="452" t="s">
        <v>1604</v>
      </c>
      <c r="E599" s="452" t="s">
        <v>1796</v>
      </c>
      <c r="F599" s="452" t="s">
        <v>479</v>
      </c>
      <c r="G599" s="454"/>
      <c r="H599" s="452" t="s">
        <v>1797</v>
      </c>
      <c r="I599" s="452" t="s">
        <v>590</v>
      </c>
      <c r="J599" s="452" t="s">
        <v>1798</v>
      </c>
      <c r="K599" s="452" t="s">
        <v>1607</v>
      </c>
      <c r="L599" s="452" t="s">
        <v>1612</v>
      </c>
      <c r="M599" s="452" t="s">
        <v>485</v>
      </c>
      <c r="N599" s="452" t="s">
        <v>806</v>
      </c>
      <c r="O599" s="452" t="s">
        <v>2535</v>
      </c>
    </row>
    <row r="600" spans="1:15" hidden="1" x14ac:dyDescent="0.3">
      <c r="A600" s="452" t="s">
        <v>1604</v>
      </c>
      <c r="B600" s="453" t="s">
        <v>1799</v>
      </c>
      <c r="C600" s="452" t="s">
        <v>464</v>
      </c>
      <c r="D600" s="452" t="s">
        <v>1604</v>
      </c>
      <c r="E600" s="452" t="s">
        <v>1800</v>
      </c>
      <c r="F600" s="452" t="s">
        <v>479</v>
      </c>
      <c r="G600" s="454"/>
      <c r="H600" s="452" t="s">
        <v>1801</v>
      </c>
      <c r="I600" s="452" t="s">
        <v>1802</v>
      </c>
      <c r="J600" s="452" t="s">
        <v>1802</v>
      </c>
      <c r="K600" s="452" t="s">
        <v>1607</v>
      </c>
      <c r="L600" s="452" t="s">
        <v>1612</v>
      </c>
      <c r="M600" s="452" t="s">
        <v>485</v>
      </c>
      <c r="N600" s="452" t="s">
        <v>813</v>
      </c>
      <c r="O600" s="452" t="s">
        <v>3012</v>
      </c>
    </row>
    <row r="601" spans="1:15" hidden="1" x14ac:dyDescent="0.3">
      <c r="A601" s="452" t="s">
        <v>1604</v>
      </c>
      <c r="B601" s="453" t="s">
        <v>1803</v>
      </c>
      <c r="C601" s="452" t="s">
        <v>464</v>
      </c>
      <c r="D601" s="452" t="s">
        <v>1604</v>
      </c>
      <c r="E601" s="452" t="s">
        <v>1804</v>
      </c>
      <c r="F601" s="452" t="s">
        <v>510</v>
      </c>
      <c r="G601" s="454">
        <v>36.299999999999997</v>
      </c>
      <c r="H601" s="452" t="s">
        <v>1805</v>
      </c>
      <c r="I601" s="452" t="s">
        <v>1805</v>
      </c>
      <c r="J601" s="452" t="s">
        <v>1806</v>
      </c>
      <c r="K601" s="452" t="s">
        <v>1607</v>
      </c>
      <c r="L601" s="452" t="s">
        <v>1612</v>
      </c>
      <c r="M601" s="452" t="s">
        <v>485</v>
      </c>
      <c r="N601" s="452" t="s">
        <v>813</v>
      </c>
      <c r="O601" s="452" t="s">
        <v>3012</v>
      </c>
    </row>
    <row r="602" spans="1:15" hidden="1" x14ac:dyDescent="0.3">
      <c r="A602" s="452" t="s">
        <v>1604</v>
      </c>
      <c r="B602" s="453" t="s">
        <v>1807</v>
      </c>
      <c r="C602" s="452" t="s">
        <v>464</v>
      </c>
      <c r="D602" s="452" t="s">
        <v>1604</v>
      </c>
      <c r="E602" s="452" t="s">
        <v>1808</v>
      </c>
      <c r="F602" s="452" t="s">
        <v>569</v>
      </c>
      <c r="G602" s="454">
        <v>35.9</v>
      </c>
      <c r="H602" s="452" t="s">
        <v>798</v>
      </c>
      <c r="I602" s="452" t="s">
        <v>798</v>
      </c>
      <c r="J602" s="452" t="s">
        <v>798</v>
      </c>
      <c r="K602" s="452" t="s">
        <v>1607</v>
      </c>
      <c r="L602" s="452" t="s">
        <v>1612</v>
      </c>
      <c r="M602" s="452" t="s">
        <v>485</v>
      </c>
      <c r="N602" s="452" t="s">
        <v>813</v>
      </c>
      <c r="O602" s="452" t="s">
        <v>2932</v>
      </c>
    </row>
    <row r="603" spans="1:15" hidden="1" x14ac:dyDescent="0.3">
      <c r="A603" s="452" t="s">
        <v>1604</v>
      </c>
      <c r="B603" s="453" t="s">
        <v>1809</v>
      </c>
      <c r="C603" s="452" t="s">
        <v>464</v>
      </c>
      <c r="D603" s="452" t="s">
        <v>1604</v>
      </c>
      <c r="E603" s="452" t="s">
        <v>1810</v>
      </c>
      <c r="F603" s="452" t="s">
        <v>465</v>
      </c>
      <c r="G603" s="454"/>
      <c r="H603" s="452" t="s">
        <v>1811</v>
      </c>
      <c r="I603" s="452" t="s">
        <v>1811</v>
      </c>
      <c r="J603" s="452" t="s">
        <v>1812</v>
      </c>
      <c r="K603" s="452" t="s">
        <v>1607</v>
      </c>
      <c r="L603" s="452" t="s">
        <v>1612</v>
      </c>
      <c r="M603" s="452" t="s">
        <v>485</v>
      </c>
      <c r="N603" s="452" t="s">
        <v>806</v>
      </c>
      <c r="O603" s="452" t="s">
        <v>1691</v>
      </c>
    </row>
    <row r="604" spans="1:15" hidden="1" x14ac:dyDescent="0.3">
      <c r="A604" s="452" t="s">
        <v>1604</v>
      </c>
      <c r="B604" s="453" t="s">
        <v>1813</v>
      </c>
      <c r="C604" s="452" t="s">
        <v>464</v>
      </c>
      <c r="D604" s="452" t="s">
        <v>1604</v>
      </c>
      <c r="E604" s="452" t="s">
        <v>1814</v>
      </c>
      <c r="F604" s="452" t="s">
        <v>479</v>
      </c>
      <c r="G604" s="454"/>
      <c r="H604" s="452" t="s">
        <v>1815</v>
      </c>
      <c r="I604" s="452" t="s">
        <v>1815</v>
      </c>
      <c r="J604" s="452" t="s">
        <v>1815</v>
      </c>
      <c r="K604" s="452" t="s">
        <v>1607</v>
      </c>
      <c r="L604" s="452" t="s">
        <v>1612</v>
      </c>
      <c r="M604" s="452" t="s">
        <v>1068</v>
      </c>
      <c r="N604" s="452" t="s">
        <v>806</v>
      </c>
      <c r="O604" s="452" t="s">
        <v>2912</v>
      </c>
    </row>
    <row r="605" spans="1:15" hidden="1" x14ac:dyDescent="0.3">
      <c r="A605" s="452" t="s">
        <v>1604</v>
      </c>
      <c r="B605" s="453" t="s">
        <v>1816</v>
      </c>
      <c r="C605" s="452" t="s">
        <v>464</v>
      </c>
      <c r="D605" s="452" t="s">
        <v>1604</v>
      </c>
      <c r="E605" s="452" t="s">
        <v>1817</v>
      </c>
      <c r="F605" s="452" t="s">
        <v>479</v>
      </c>
      <c r="G605" s="454"/>
      <c r="H605" s="452" t="s">
        <v>1818</v>
      </c>
      <c r="I605" s="452" t="s">
        <v>1818</v>
      </c>
      <c r="J605" s="452" t="s">
        <v>1818</v>
      </c>
      <c r="K605" s="452" t="s">
        <v>1607</v>
      </c>
      <c r="L605" s="452" t="s">
        <v>1612</v>
      </c>
      <c r="M605" s="452" t="s">
        <v>485</v>
      </c>
      <c r="N605" s="452" t="s">
        <v>806</v>
      </c>
      <c r="O605" s="452" t="s">
        <v>3013</v>
      </c>
    </row>
    <row r="606" spans="1:15" hidden="1" x14ac:dyDescent="0.3">
      <c r="A606" s="452" t="s">
        <v>1604</v>
      </c>
      <c r="B606" s="453" t="s">
        <v>1819</v>
      </c>
      <c r="C606" s="452" t="s">
        <v>464</v>
      </c>
      <c r="D606" s="452" t="s">
        <v>1604</v>
      </c>
      <c r="E606" s="452" t="s">
        <v>1820</v>
      </c>
      <c r="F606" s="452" t="s">
        <v>465</v>
      </c>
      <c r="G606" s="454"/>
      <c r="H606" s="452" t="s">
        <v>1821</v>
      </c>
      <c r="I606" s="452" t="s">
        <v>1821</v>
      </c>
      <c r="J606" s="452" t="s">
        <v>1821</v>
      </c>
      <c r="K606" s="452" t="s">
        <v>1607</v>
      </c>
      <c r="L606" s="452" t="s">
        <v>1612</v>
      </c>
      <c r="M606" s="452" t="s">
        <v>485</v>
      </c>
      <c r="N606" s="452" t="s">
        <v>813</v>
      </c>
      <c r="O606" s="452" t="s">
        <v>2932</v>
      </c>
    </row>
    <row r="607" spans="1:15" hidden="1" x14ac:dyDescent="0.3">
      <c r="A607" s="452" t="s">
        <v>1604</v>
      </c>
      <c r="B607" s="453" t="s">
        <v>1822</v>
      </c>
      <c r="C607" s="452" t="s">
        <v>464</v>
      </c>
      <c r="D607" s="452" t="s">
        <v>1604</v>
      </c>
      <c r="E607" s="452" t="s">
        <v>1823</v>
      </c>
      <c r="F607" s="452" t="s">
        <v>465</v>
      </c>
      <c r="G607" s="454"/>
      <c r="H607" s="452" t="s">
        <v>1824</v>
      </c>
      <c r="I607" s="452" t="s">
        <v>1824</v>
      </c>
      <c r="J607" s="452" t="s">
        <v>1824</v>
      </c>
      <c r="K607" s="452" t="s">
        <v>1607</v>
      </c>
      <c r="L607" s="452" t="s">
        <v>1612</v>
      </c>
      <c r="M607" s="452" t="s">
        <v>485</v>
      </c>
      <c r="N607" s="452" t="s">
        <v>813</v>
      </c>
      <c r="O607" s="452" t="s">
        <v>3012</v>
      </c>
    </row>
    <row r="608" spans="1:15" hidden="1" x14ac:dyDescent="0.3">
      <c r="A608" s="452" t="s">
        <v>1604</v>
      </c>
      <c r="B608" s="453" t="s">
        <v>1825</v>
      </c>
      <c r="C608" s="452" t="s">
        <v>464</v>
      </c>
      <c r="D608" s="452" t="s">
        <v>1604</v>
      </c>
      <c r="E608" s="452" t="s">
        <v>1826</v>
      </c>
      <c r="F608" s="452" t="s">
        <v>465</v>
      </c>
      <c r="G608" s="454"/>
      <c r="H608" s="452" t="s">
        <v>1827</v>
      </c>
      <c r="I608" s="452" t="s">
        <v>1827</v>
      </c>
      <c r="J608" s="452" t="s">
        <v>1827</v>
      </c>
      <c r="K608" s="452" t="s">
        <v>1607</v>
      </c>
      <c r="L608" s="452" t="s">
        <v>1612</v>
      </c>
      <c r="M608" s="452" t="s">
        <v>485</v>
      </c>
      <c r="N608" s="452" t="s">
        <v>813</v>
      </c>
      <c r="O608" s="452" t="s">
        <v>2932</v>
      </c>
    </row>
    <row r="609" spans="1:15" hidden="1" x14ac:dyDescent="0.3">
      <c r="A609" s="452" t="s">
        <v>1604</v>
      </c>
      <c r="B609" s="453" t="s">
        <v>1828</v>
      </c>
      <c r="C609" s="452" t="s">
        <v>464</v>
      </c>
      <c r="D609" s="452" t="s">
        <v>1604</v>
      </c>
      <c r="E609" s="452" t="s">
        <v>1084</v>
      </c>
      <c r="F609" s="452" t="s">
        <v>465</v>
      </c>
      <c r="G609" s="454"/>
      <c r="H609" s="452" t="s">
        <v>1085</v>
      </c>
      <c r="I609" s="452" t="s">
        <v>1085</v>
      </c>
      <c r="J609" s="452" t="s">
        <v>1085</v>
      </c>
      <c r="K609" s="452" t="s">
        <v>1607</v>
      </c>
      <c r="L609" s="452" t="s">
        <v>1612</v>
      </c>
      <c r="M609" s="452" t="s">
        <v>485</v>
      </c>
      <c r="N609" s="452" t="s">
        <v>813</v>
      </c>
      <c r="O609" s="452" t="s">
        <v>3012</v>
      </c>
    </row>
    <row r="610" spans="1:15" hidden="1" x14ac:dyDescent="0.3">
      <c r="A610" s="452" t="s">
        <v>1604</v>
      </c>
      <c r="B610" s="453" t="s">
        <v>1829</v>
      </c>
      <c r="C610" s="452" t="s">
        <v>464</v>
      </c>
      <c r="D610" s="452" t="s">
        <v>1604</v>
      </c>
      <c r="E610" s="452" t="s">
        <v>1830</v>
      </c>
      <c r="F610" s="452" t="s">
        <v>465</v>
      </c>
      <c r="G610" s="454"/>
      <c r="H610" s="452" t="s">
        <v>1831</v>
      </c>
      <c r="I610" s="452" t="s">
        <v>1831</v>
      </c>
      <c r="J610" s="452" t="s">
        <v>1832</v>
      </c>
      <c r="K610" s="452" t="s">
        <v>1607</v>
      </c>
      <c r="L610" s="452" t="s">
        <v>1612</v>
      </c>
      <c r="M610" s="452" t="s">
        <v>485</v>
      </c>
      <c r="N610" s="452" t="s">
        <v>806</v>
      </c>
      <c r="O610" s="452" t="s">
        <v>3013</v>
      </c>
    </row>
    <row r="611" spans="1:15" hidden="1" x14ac:dyDescent="0.3">
      <c r="A611" s="452" t="s">
        <v>1604</v>
      </c>
      <c r="B611" s="453" t="s">
        <v>1833</v>
      </c>
      <c r="C611" s="452" t="s">
        <v>464</v>
      </c>
      <c r="D611" s="452" t="s">
        <v>1604</v>
      </c>
      <c r="E611" s="452" t="s">
        <v>1834</v>
      </c>
      <c r="F611" s="452" t="s">
        <v>465</v>
      </c>
      <c r="G611" s="454"/>
      <c r="H611" s="452" t="s">
        <v>1835</v>
      </c>
      <c r="I611" s="452" t="s">
        <v>1835</v>
      </c>
      <c r="J611" s="452" t="s">
        <v>1835</v>
      </c>
      <c r="K611" s="452" t="s">
        <v>1607</v>
      </c>
      <c r="L611" s="452" t="s">
        <v>1612</v>
      </c>
      <c r="M611" s="452" t="s">
        <v>485</v>
      </c>
      <c r="N611" s="452" t="s">
        <v>813</v>
      </c>
      <c r="O611" s="452" t="s">
        <v>2308</v>
      </c>
    </row>
    <row r="612" spans="1:15" hidden="1" x14ac:dyDescent="0.3">
      <c r="A612" s="452" t="s">
        <v>1604</v>
      </c>
      <c r="B612" s="453" t="s">
        <v>1836</v>
      </c>
      <c r="C612" s="452" t="s">
        <v>464</v>
      </c>
      <c r="D612" s="452" t="s">
        <v>1604</v>
      </c>
      <c r="E612" s="452">
        <v>550</v>
      </c>
      <c r="F612" s="452" t="s">
        <v>569</v>
      </c>
      <c r="G612" s="454">
        <v>35.6</v>
      </c>
      <c r="H612" s="452" t="s">
        <v>651</v>
      </c>
      <c r="I612" s="452" t="s">
        <v>651</v>
      </c>
      <c r="J612" s="452" t="s">
        <v>651</v>
      </c>
      <c r="K612" s="452" t="s">
        <v>1607</v>
      </c>
      <c r="L612" s="452" t="s">
        <v>1612</v>
      </c>
      <c r="M612" s="452" t="s">
        <v>485</v>
      </c>
      <c r="N612" s="452" t="s">
        <v>813</v>
      </c>
      <c r="O612" s="452" t="s">
        <v>3012</v>
      </c>
    </row>
    <row r="613" spans="1:15" hidden="1" x14ac:dyDescent="0.3">
      <c r="A613" s="452" t="s">
        <v>1604</v>
      </c>
      <c r="B613" s="453" t="s">
        <v>1837</v>
      </c>
      <c r="C613" s="452" t="s">
        <v>464</v>
      </c>
      <c r="D613" s="452" t="s">
        <v>1604</v>
      </c>
      <c r="E613" s="452" t="s">
        <v>1838</v>
      </c>
      <c r="F613" s="452" t="s">
        <v>465</v>
      </c>
      <c r="G613" s="454"/>
      <c r="H613" s="452" t="s">
        <v>1839</v>
      </c>
      <c r="I613" s="452" t="s">
        <v>1839</v>
      </c>
      <c r="J613" s="452" t="s">
        <v>1839</v>
      </c>
      <c r="K613" s="452" t="s">
        <v>1607</v>
      </c>
      <c r="L613" s="452" t="s">
        <v>1612</v>
      </c>
      <c r="M613" s="452" t="s">
        <v>485</v>
      </c>
      <c r="N613" s="452" t="s">
        <v>813</v>
      </c>
      <c r="O613" s="452" t="s">
        <v>2932</v>
      </c>
    </row>
    <row r="614" spans="1:15" hidden="1" x14ac:dyDescent="0.3">
      <c r="A614" s="452" t="s">
        <v>1604</v>
      </c>
      <c r="B614" s="453" t="s">
        <v>1840</v>
      </c>
      <c r="C614" s="452" t="s">
        <v>464</v>
      </c>
      <c r="D614" s="452" t="s">
        <v>1604</v>
      </c>
      <c r="E614" s="452" t="s">
        <v>1841</v>
      </c>
      <c r="F614" s="452" t="s">
        <v>465</v>
      </c>
      <c r="G614" s="454"/>
      <c r="H614" s="452" t="s">
        <v>1842</v>
      </c>
      <c r="I614" s="452" t="s">
        <v>1842</v>
      </c>
      <c r="J614" s="452" t="s">
        <v>1842</v>
      </c>
      <c r="K614" s="452" t="s">
        <v>1607</v>
      </c>
      <c r="L614" s="452" t="s">
        <v>1612</v>
      </c>
      <c r="M614" s="452" t="s">
        <v>485</v>
      </c>
      <c r="N614" s="452" t="s">
        <v>806</v>
      </c>
      <c r="O614" s="452" t="s">
        <v>3014</v>
      </c>
    </row>
    <row r="615" spans="1:15" hidden="1" x14ac:dyDescent="0.3">
      <c r="A615" s="452" t="s">
        <v>1604</v>
      </c>
      <c r="B615" s="453" t="s">
        <v>1843</v>
      </c>
      <c r="C615" s="452" t="s">
        <v>464</v>
      </c>
      <c r="D615" s="452" t="s">
        <v>1604</v>
      </c>
      <c r="E615" s="452" t="s">
        <v>1844</v>
      </c>
      <c r="F615" s="452" t="s">
        <v>465</v>
      </c>
      <c r="G615" s="454"/>
      <c r="H615" s="452" t="s">
        <v>1619</v>
      </c>
      <c r="I615" s="452" t="s">
        <v>1619</v>
      </c>
      <c r="J615" s="452" t="s">
        <v>1619</v>
      </c>
      <c r="K615" s="452" t="s">
        <v>1607</v>
      </c>
      <c r="L615" s="452" t="s">
        <v>1612</v>
      </c>
      <c r="M615" s="452" t="s">
        <v>485</v>
      </c>
      <c r="N615" s="452" t="s">
        <v>813</v>
      </c>
      <c r="O615" s="452" t="s">
        <v>2932</v>
      </c>
    </row>
    <row r="616" spans="1:15" hidden="1" x14ac:dyDescent="0.3">
      <c r="A616" s="452" t="s">
        <v>1604</v>
      </c>
      <c r="B616" s="453" t="s">
        <v>1845</v>
      </c>
      <c r="C616" s="452" t="s">
        <v>464</v>
      </c>
      <c r="D616" s="452" t="s">
        <v>1604</v>
      </c>
      <c r="E616" s="452" t="s">
        <v>1846</v>
      </c>
      <c r="F616" s="452" t="s">
        <v>479</v>
      </c>
      <c r="G616" s="454"/>
      <c r="H616" s="452" t="s">
        <v>1801</v>
      </c>
      <c r="I616" s="452" t="s">
        <v>1802</v>
      </c>
      <c r="J616" s="452" t="s">
        <v>1802</v>
      </c>
      <c r="K616" s="452" t="s">
        <v>1607</v>
      </c>
      <c r="L616" s="452" t="s">
        <v>1612</v>
      </c>
      <c r="M616" s="452" t="s">
        <v>485</v>
      </c>
      <c r="N616" s="452" t="s">
        <v>813</v>
      </c>
      <c r="O616" s="452" t="s">
        <v>3012</v>
      </c>
    </row>
    <row r="617" spans="1:15" hidden="1" x14ac:dyDescent="0.3">
      <c r="A617" s="452" t="s">
        <v>1604</v>
      </c>
      <c r="B617" s="453" t="s">
        <v>1847</v>
      </c>
      <c r="C617" s="452" t="s">
        <v>464</v>
      </c>
      <c r="D617" s="452" t="s">
        <v>1604</v>
      </c>
      <c r="E617" s="452" t="s">
        <v>1848</v>
      </c>
      <c r="F617" s="452" t="s">
        <v>465</v>
      </c>
      <c r="G617" s="454"/>
      <c r="H617" s="452" t="s">
        <v>1738</v>
      </c>
      <c r="I617" s="452" t="s">
        <v>1738</v>
      </c>
      <c r="J617" s="452" t="s">
        <v>1738</v>
      </c>
      <c r="K617" s="452" t="s">
        <v>1607</v>
      </c>
      <c r="L617" s="452" t="s">
        <v>1612</v>
      </c>
      <c r="M617" s="452" t="s">
        <v>485</v>
      </c>
      <c r="N617" s="452" t="s">
        <v>468</v>
      </c>
      <c r="O617" s="452" t="s">
        <v>685</v>
      </c>
    </row>
    <row r="618" spans="1:15" hidden="1" x14ac:dyDescent="0.3">
      <c r="A618" s="452" t="s">
        <v>1604</v>
      </c>
      <c r="B618" s="453" t="s">
        <v>1849</v>
      </c>
      <c r="C618" s="452" t="s">
        <v>464</v>
      </c>
      <c r="D618" s="452" t="s">
        <v>1604</v>
      </c>
      <c r="E618" s="452" t="s">
        <v>1850</v>
      </c>
      <c r="F618" s="452" t="s">
        <v>465</v>
      </c>
      <c r="G618" s="454"/>
      <c r="H618" s="452" t="s">
        <v>1851</v>
      </c>
      <c r="I618" s="452" t="s">
        <v>1851</v>
      </c>
      <c r="J618" s="452" t="s">
        <v>1851</v>
      </c>
      <c r="K618" s="452" t="s">
        <v>1607</v>
      </c>
      <c r="L618" s="452" t="s">
        <v>1612</v>
      </c>
      <c r="M618" s="452" t="s">
        <v>485</v>
      </c>
      <c r="N618" s="452" t="s">
        <v>813</v>
      </c>
      <c r="O618" s="452" t="s">
        <v>3012</v>
      </c>
    </row>
    <row r="619" spans="1:15" hidden="1" x14ac:dyDescent="0.3">
      <c r="A619" s="452" t="s">
        <v>1604</v>
      </c>
      <c r="B619" s="453" t="s">
        <v>1852</v>
      </c>
      <c r="C619" s="452" t="s">
        <v>464</v>
      </c>
      <c r="D619" s="452" t="s">
        <v>1604</v>
      </c>
      <c r="E619" s="452" t="s">
        <v>1853</v>
      </c>
      <c r="F619" s="452" t="s">
        <v>465</v>
      </c>
      <c r="G619" s="454"/>
      <c r="H619" s="452" t="s">
        <v>1746</v>
      </c>
      <c r="I619" s="452" t="s">
        <v>1746</v>
      </c>
      <c r="J619" s="452" t="s">
        <v>1854</v>
      </c>
      <c r="K619" s="452" t="s">
        <v>1607</v>
      </c>
      <c r="L619" s="452" t="s">
        <v>1612</v>
      </c>
      <c r="M619" s="452" t="s">
        <v>485</v>
      </c>
      <c r="N619" s="452" t="s">
        <v>813</v>
      </c>
      <c r="O619" s="452" t="s">
        <v>3015</v>
      </c>
    </row>
    <row r="620" spans="1:15" hidden="1" x14ac:dyDescent="0.3">
      <c r="A620" s="452" t="s">
        <v>1604</v>
      </c>
      <c r="B620" s="453" t="s">
        <v>1855</v>
      </c>
      <c r="C620" s="452" t="s">
        <v>464</v>
      </c>
      <c r="D620" s="452" t="s">
        <v>1604</v>
      </c>
      <c r="E620" s="452" t="s">
        <v>1856</v>
      </c>
      <c r="F620" s="452" t="s">
        <v>465</v>
      </c>
      <c r="G620" s="454"/>
      <c r="H620" s="452" t="s">
        <v>1857</v>
      </c>
      <c r="I620" s="452" t="s">
        <v>1857</v>
      </c>
      <c r="J620" s="452" t="s">
        <v>1857</v>
      </c>
      <c r="K620" s="452" t="s">
        <v>1607</v>
      </c>
      <c r="L620" s="452" t="s">
        <v>1612</v>
      </c>
      <c r="M620" s="452" t="s">
        <v>485</v>
      </c>
      <c r="N620" s="452" t="s">
        <v>806</v>
      </c>
      <c r="O620" s="452" t="s">
        <v>1691</v>
      </c>
    </row>
    <row r="621" spans="1:15" hidden="1" x14ac:dyDescent="0.3">
      <c r="A621" s="452" t="s">
        <v>1604</v>
      </c>
      <c r="B621" s="453" t="s">
        <v>1858</v>
      </c>
      <c r="C621" s="452" t="s">
        <v>464</v>
      </c>
      <c r="D621" s="452" t="s">
        <v>1604</v>
      </c>
      <c r="E621" s="452" t="s">
        <v>1859</v>
      </c>
      <c r="F621" s="452" t="s">
        <v>465</v>
      </c>
      <c r="G621" s="454"/>
      <c r="H621" s="452" t="s">
        <v>1860</v>
      </c>
      <c r="I621" s="452" t="s">
        <v>1860</v>
      </c>
      <c r="J621" s="452" t="s">
        <v>1860</v>
      </c>
      <c r="K621" s="452" t="s">
        <v>1607</v>
      </c>
      <c r="L621" s="452" t="s">
        <v>1612</v>
      </c>
      <c r="M621" s="452" t="s">
        <v>485</v>
      </c>
      <c r="N621" s="452" t="s">
        <v>813</v>
      </c>
      <c r="O621" s="452" t="s">
        <v>3012</v>
      </c>
    </row>
    <row r="622" spans="1:15" hidden="1" x14ac:dyDescent="0.3">
      <c r="A622" s="452" t="s">
        <v>1604</v>
      </c>
      <c r="B622" s="453" t="s">
        <v>1861</v>
      </c>
      <c r="C622" s="452" t="s">
        <v>464</v>
      </c>
      <c r="D622" s="452" t="s">
        <v>1604</v>
      </c>
      <c r="E622" s="452" t="s">
        <v>1862</v>
      </c>
      <c r="F622" s="452" t="s">
        <v>465</v>
      </c>
      <c r="G622" s="454"/>
      <c r="H622" s="452" t="s">
        <v>1863</v>
      </c>
      <c r="I622" s="452" t="s">
        <v>1863</v>
      </c>
      <c r="J622" s="452" t="s">
        <v>1863</v>
      </c>
      <c r="K622" s="452" t="s">
        <v>1607</v>
      </c>
      <c r="L622" s="452" t="s">
        <v>1612</v>
      </c>
      <c r="M622" s="452" t="s">
        <v>485</v>
      </c>
      <c r="N622" s="452" t="s">
        <v>806</v>
      </c>
      <c r="O622" s="452" t="s">
        <v>1691</v>
      </c>
    </row>
    <row r="623" spans="1:15" hidden="1" x14ac:dyDescent="0.3">
      <c r="A623" s="452" t="s">
        <v>1604</v>
      </c>
      <c r="B623" s="453" t="s">
        <v>1864</v>
      </c>
      <c r="C623" s="452" t="s">
        <v>464</v>
      </c>
      <c r="D623" s="452" t="s">
        <v>1604</v>
      </c>
      <c r="E623" s="452" t="s">
        <v>1865</v>
      </c>
      <c r="F623" s="452" t="s">
        <v>569</v>
      </c>
      <c r="G623" s="454">
        <v>35.299999999999997</v>
      </c>
      <c r="H623" s="452" t="s">
        <v>886</v>
      </c>
      <c r="I623" s="452" t="s">
        <v>886</v>
      </c>
      <c r="J623" s="452" t="s">
        <v>1866</v>
      </c>
      <c r="K623" s="452" t="s">
        <v>1607</v>
      </c>
      <c r="L623" s="452" t="s">
        <v>1612</v>
      </c>
      <c r="M623" s="452" t="s">
        <v>485</v>
      </c>
      <c r="N623" s="452" t="s">
        <v>813</v>
      </c>
      <c r="O623" s="452" t="s">
        <v>1362</v>
      </c>
    </row>
    <row r="624" spans="1:15" hidden="1" x14ac:dyDescent="0.3">
      <c r="A624" s="452" t="s">
        <v>1604</v>
      </c>
      <c r="B624" s="453" t="s">
        <v>1867</v>
      </c>
      <c r="C624" s="452" t="s">
        <v>464</v>
      </c>
      <c r="D624" s="452" t="s">
        <v>1604</v>
      </c>
      <c r="E624" s="452">
        <v>2008</v>
      </c>
      <c r="F624" s="452" t="s">
        <v>569</v>
      </c>
      <c r="G624" s="454">
        <v>35.4</v>
      </c>
      <c r="H624" s="452" t="s">
        <v>475</v>
      </c>
      <c r="I624" s="452" t="s">
        <v>475</v>
      </c>
      <c r="J624" s="452" t="s">
        <v>475</v>
      </c>
      <c r="K624" s="452" t="s">
        <v>1607</v>
      </c>
      <c r="L624" s="452" t="s">
        <v>1612</v>
      </c>
      <c r="M624" s="452" t="s">
        <v>485</v>
      </c>
      <c r="N624" s="452" t="s">
        <v>813</v>
      </c>
      <c r="O624" s="452" t="s">
        <v>3012</v>
      </c>
    </row>
    <row r="625" spans="1:15" hidden="1" x14ac:dyDescent="0.3">
      <c r="A625" s="452" t="s">
        <v>1604</v>
      </c>
      <c r="B625" s="453" t="s">
        <v>1868</v>
      </c>
      <c r="C625" s="452" t="s">
        <v>464</v>
      </c>
      <c r="D625" s="452" t="s">
        <v>1604</v>
      </c>
      <c r="E625" s="452" t="s">
        <v>1869</v>
      </c>
      <c r="F625" s="452" t="s">
        <v>465</v>
      </c>
      <c r="G625" s="454"/>
      <c r="H625" s="452" t="s">
        <v>1764</v>
      </c>
      <c r="I625" s="452" t="s">
        <v>1764</v>
      </c>
      <c r="J625" s="452" t="s">
        <v>1765</v>
      </c>
      <c r="K625" s="452" t="s">
        <v>1607</v>
      </c>
      <c r="L625" s="452" t="s">
        <v>1612</v>
      </c>
      <c r="M625" s="452" t="s">
        <v>485</v>
      </c>
      <c r="N625" s="452" t="s">
        <v>813</v>
      </c>
      <c r="O625" s="452" t="s">
        <v>2895</v>
      </c>
    </row>
    <row r="626" spans="1:15" hidden="1" x14ac:dyDescent="0.3">
      <c r="A626" s="452" t="s">
        <v>1604</v>
      </c>
      <c r="B626" s="453" t="s">
        <v>1870</v>
      </c>
      <c r="C626" s="452" t="s">
        <v>464</v>
      </c>
      <c r="D626" s="452" t="s">
        <v>1604</v>
      </c>
      <c r="E626" s="452" t="s">
        <v>1871</v>
      </c>
      <c r="F626" s="452" t="s">
        <v>569</v>
      </c>
      <c r="G626" s="454">
        <v>35.4</v>
      </c>
      <c r="H626" s="452" t="s">
        <v>1872</v>
      </c>
      <c r="I626" s="452" t="s">
        <v>1872</v>
      </c>
      <c r="J626" s="452" t="s">
        <v>1872</v>
      </c>
      <c r="K626" s="452" t="s">
        <v>1607</v>
      </c>
      <c r="L626" s="452" t="s">
        <v>1612</v>
      </c>
      <c r="M626" s="452" t="s">
        <v>485</v>
      </c>
      <c r="N626" s="452" t="s">
        <v>813</v>
      </c>
      <c r="O626" s="452" t="s">
        <v>2895</v>
      </c>
    </row>
    <row r="627" spans="1:15" hidden="1" x14ac:dyDescent="0.3">
      <c r="A627" s="452" t="s">
        <v>1604</v>
      </c>
      <c r="B627" s="453" t="s">
        <v>1873</v>
      </c>
      <c r="C627" s="452" t="s">
        <v>464</v>
      </c>
      <c r="D627" s="452" t="s">
        <v>1604</v>
      </c>
      <c r="E627" s="452" t="s">
        <v>1874</v>
      </c>
      <c r="F627" s="452" t="s">
        <v>569</v>
      </c>
      <c r="G627" s="454">
        <v>35.299999999999997</v>
      </c>
      <c r="H627" s="452" t="s">
        <v>1875</v>
      </c>
      <c r="I627" s="452" t="s">
        <v>1876</v>
      </c>
      <c r="J627" s="452" t="s">
        <v>1876</v>
      </c>
      <c r="K627" s="452" t="s">
        <v>1607</v>
      </c>
      <c r="L627" s="452" t="s">
        <v>1612</v>
      </c>
      <c r="M627" s="452" t="s">
        <v>485</v>
      </c>
      <c r="N627" s="452" t="s">
        <v>806</v>
      </c>
      <c r="O627" s="452" t="s">
        <v>3013</v>
      </c>
    </row>
    <row r="628" spans="1:15" hidden="1" x14ac:dyDescent="0.3">
      <c r="A628" s="452" t="s">
        <v>1604</v>
      </c>
      <c r="B628" s="453" t="s">
        <v>1877</v>
      </c>
      <c r="C628" s="452" t="s">
        <v>464</v>
      </c>
      <c r="D628" s="452" t="s">
        <v>1604</v>
      </c>
      <c r="E628" s="452" t="s">
        <v>1878</v>
      </c>
      <c r="F628" s="452" t="s">
        <v>465</v>
      </c>
      <c r="G628" s="454"/>
      <c r="H628" s="452" t="s">
        <v>886</v>
      </c>
      <c r="I628" s="452" t="s">
        <v>886</v>
      </c>
      <c r="J628" s="452" t="s">
        <v>886</v>
      </c>
      <c r="K628" s="452" t="s">
        <v>1607</v>
      </c>
      <c r="L628" s="452" t="s">
        <v>1612</v>
      </c>
      <c r="M628" s="452" t="s">
        <v>485</v>
      </c>
      <c r="N628" s="452" t="s">
        <v>813</v>
      </c>
      <c r="O628" s="452" t="s">
        <v>2244</v>
      </c>
    </row>
    <row r="629" spans="1:15" hidden="1" x14ac:dyDescent="0.3">
      <c r="A629" s="452" t="s">
        <v>1604</v>
      </c>
      <c r="B629" s="453" t="s">
        <v>1879</v>
      </c>
      <c r="C629" s="452" t="s">
        <v>464</v>
      </c>
      <c r="D629" s="452" t="s">
        <v>1604</v>
      </c>
      <c r="E629" s="452">
        <v>2009</v>
      </c>
      <c r="F629" s="452" t="s">
        <v>569</v>
      </c>
      <c r="G629" s="454">
        <v>35.4</v>
      </c>
      <c r="H629" s="452" t="s">
        <v>475</v>
      </c>
      <c r="I629" s="452" t="s">
        <v>475</v>
      </c>
      <c r="J629" s="452" t="s">
        <v>475</v>
      </c>
      <c r="K629" s="452" t="s">
        <v>1607</v>
      </c>
      <c r="L629" s="452" t="s">
        <v>1612</v>
      </c>
      <c r="M629" s="452" t="s">
        <v>485</v>
      </c>
      <c r="N629" s="452" t="s">
        <v>813</v>
      </c>
      <c r="O629" s="452" t="s">
        <v>3012</v>
      </c>
    </row>
    <row r="630" spans="1:15" hidden="1" x14ac:dyDescent="0.3">
      <c r="A630" s="452" t="s">
        <v>1604</v>
      </c>
      <c r="B630" s="453" t="s">
        <v>1880</v>
      </c>
      <c r="C630" s="452" t="s">
        <v>464</v>
      </c>
      <c r="D630" s="452" t="s">
        <v>1604</v>
      </c>
      <c r="E630" s="452">
        <v>2006</v>
      </c>
      <c r="F630" s="452" t="s">
        <v>569</v>
      </c>
      <c r="G630" s="454">
        <v>35.299999999999997</v>
      </c>
      <c r="H630" s="452" t="s">
        <v>475</v>
      </c>
      <c r="I630" s="452" t="s">
        <v>475</v>
      </c>
      <c r="J630" s="452" t="s">
        <v>475</v>
      </c>
      <c r="K630" s="452" t="s">
        <v>1607</v>
      </c>
      <c r="L630" s="452" t="s">
        <v>1612</v>
      </c>
      <c r="M630" s="452" t="s">
        <v>485</v>
      </c>
      <c r="N630" s="452" t="s">
        <v>813</v>
      </c>
      <c r="O630" s="452" t="s">
        <v>3012</v>
      </c>
    </row>
    <row r="631" spans="1:15" hidden="1" x14ac:dyDescent="0.3">
      <c r="A631" s="452" t="s">
        <v>1604</v>
      </c>
      <c r="B631" s="453" t="s">
        <v>1881</v>
      </c>
      <c r="C631" s="452" t="s">
        <v>464</v>
      </c>
      <c r="D631" s="452" t="s">
        <v>1604</v>
      </c>
      <c r="E631" s="452" t="s">
        <v>1882</v>
      </c>
      <c r="F631" s="452" t="s">
        <v>569</v>
      </c>
      <c r="G631" s="454">
        <v>35.299999999999997</v>
      </c>
      <c r="H631" s="452" t="s">
        <v>1883</v>
      </c>
      <c r="I631" s="452" t="s">
        <v>1883</v>
      </c>
      <c r="J631" s="452" t="s">
        <v>1883</v>
      </c>
      <c r="K631" s="452" t="s">
        <v>1607</v>
      </c>
      <c r="L631" s="452" t="s">
        <v>1612</v>
      </c>
      <c r="M631" s="452" t="s">
        <v>485</v>
      </c>
      <c r="N631" s="452" t="s">
        <v>813</v>
      </c>
      <c r="O631" s="452" t="s">
        <v>3015</v>
      </c>
    </row>
    <row r="632" spans="1:15" hidden="1" x14ac:dyDescent="0.3">
      <c r="A632" s="452" t="s">
        <v>1604</v>
      </c>
      <c r="B632" s="453" t="s">
        <v>1884</v>
      </c>
      <c r="C632" s="452" t="s">
        <v>464</v>
      </c>
      <c r="D632" s="452" t="s">
        <v>1604</v>
      </c>
      <c r="E632" s="452" t="s">
        <v>1885</v>
      </c>
      <c r="F632" s="452" t="s">
        <v>465</v>
      </c>
      <c r="G632" s="454"/>
      <c r="H632" s="452" t="s">
        <v>1886</v>
      </c>
      <c r="I632" s="452" t="s">
        <v>1886</v>
      </c>
      <c r="J632" s="452" t="s">
        <v>1886</v>
      </c>
      <c r="K632" s="452" t="s">
        <v>1607</v>
      </c>
      <c r="L632" s="452" t="s">
        <v>1612</v>
      </c>
      <c r="M632" s="452" t="s">
        <v>485</v>
      </c>
      <c r="N632" s="452" t="s">
        <v>813</v>
      </c>
      <c r="O632" s="452" t="s">
        <v>2895</v>
      </c>
    </row>
    <row r="633" spans="1:15" hidden="1" x14ac:dyDescent="0.3">
      <c r="A633" s="452" t="s">
        <v>1604</v>
      </c>
      <c r="B633" s="453" t="s">
        <v>1887</v>
      </c>
      <c r="C633" s="452" t="s">
        <v>464</v>
      </c>
      <c r="D633" s="452" t="s">
        <v>1604</v>
      </c>
      <c r="E633" s="452" t="s">
        <v>1888</v>
      </c>
      <c r="F633" s="452" t="s">
        <v>569</v>
      </c>
      <c r="G633" s="454">
        <v>35.299999999999997</v>
      </c>
      <c r="H633" s="452" t="s">
        <v>886</v>
      </c>
      <c r="I633" s="452" t="s">
        <v>886</v>
      </c>
      <c r="J633" s="452" t="s">
        <v>886</v>
      </c>
      <c r="K633" s="452" t="s">
        <v>1607</v>
      </c>
      <c r="L633" s="452" t="s">
        <v>1612</v>
      </c>
      <c r="M633" s="452" t="s">
        <v>485</v>
      </c>
      <c r="N633" s="452" t="s">
        <v>813</v>
      </c>
      <c r="O633" s="452" t="s">
        <v>2244</v>
      </c>
    </row>
    <row r="634" spans="1:15" hidden="1" x14ac:dyDescent="0.3">
      <c r="A634" s="452" t="s">
        <v>1604</v>
      </c>
      <c r="B634" s="453" t="s">
        <v>1889</v>
      </c>
      <c r="C634" s="452" t="s">
        <v>464</v>
      </c>
      <c r="D634" s="452" t="s">
        <v>1604</v>
      </c>
      <c r="E634" s="452" t="s">
        <v>1890</v>
      </c>
      <c r="F634" s="452" t="s">
        <v>569</v>
      </c>
      <c r="G634" s="454">
        <v>35.299999999999997</v>
      </c>
      <c r="H634" s="452" t="s">
        <v>1891</v>
      </c>
      <c r="I634" s="452" t="s">
        <v>1891</v>
      </c>
      <c r="J634" s="452" t="s">
        <v>1892</v>
      </c>
      <c r="K634" s="452" t="s">
        <v>1607</v>
      </c>
      <c r="L634" s="452" t="s">
        <v>1612</v>
      </c>
      <c r="M634" s="452" t="s">
        <v>485</v>
      </c>
      <c r="N634" s="452" t="s">
        <v>813</v>
      </c>
      <c r="O634" s="452" t="s">
        <v>3012</v>
      </c>
    </row>
    <row r="635" spans="1:15" hidden="1" x14ac:dyDescent="0.3">
      <c r="A635" s="452" t="s">
        <v>1604</v>
      </c>
      <c r="B635" s="453" t="s">
        <v>1893</v>
      </c>
      <c r="C635" s="452" t="s">
        <v>464</v>
      </c>
      <c r="D635" s="452" t="s">
        <v>1604</v>
      </c>
      <c r="E635" s="452" t="s">
        <v>1894</v>
      </c>
      <c r="F635" s="452" t="s">
        <v>465</v>
      </c>
      <c r="G635" s="454"/>
      <c r="H635" s="452" t="s">
        <v>1863</v>
      </c>
      <c r="I635" s="452" t="s">
        <v>1863</v>
      </c>
      <c r="J635" s="452" t="s">
        <v>1895</v>
      </c>
      <c r="K635" s="452" t="s">
        <v>1607</v>
      </c>
      <c r="L635" s="452" t="s">
        <v>1612</v>
      </c>
      <c r="M635" s="452" t="s">
        <v>485</v>
      </c>
      <c r="N635" s="452" t="s">
        <v>806</v>
      </c>
      <c r="O635" s="452" t="s">
        <v>2800</v>
      </c>
    </row>
    <row r="636" spans="1:15" hidden="1" x14ac:dyDescent="0.3">
      <c r="A636" s="452" t="s">
        <v>1604</v>
      </c>
      <c r="B636" s="453" t="s">
        <v>1896</v>
      </c>
      <c r="C636" s="452" t="s">
        <v>464</v>
      </c>
      <c r="D636" s="452" t="s">
        <v>1604</v>
      </c>
      <c r="E636" s="452" t="s">
        <v>1897</v>
      </c>
      <c r="F636" s="452" t="s">
        <v>465</v>
      </c>
      <c r="G636" s="454"/>
      <c r="H636" s="452" t="s">
        <v>1667</v>
      </c>
      <c r="I636" s="452" t="s">
        <v>1667</v>
      </c>
      <c r="J636" s="452" t="s">
        <v>1667</v>
      </c>
      <c r="K636" s="452" t="s">
        <v>1607</v>
      </c>
      <c r="L636" s="452" t="s">
        <v>1612</v>
      </c>
      <c r="M636" s="452" t="s">
        <v>485</v>
      </c>
      <c r="N636" s="452" t="s">
        <v>813</v>
      </c>
      <c r="O636" s="452" t="s">
        <v>1362</v>
      </c>
    </row>
    <row r="637" spans="1:15" hidden="1" x14ac:dyDescent="0.3">
      <c r="A637" s="452" t="s">
        <v>1604</v>
      </c>
      <c r="B637" s="453" t="s">
        <v>1898</v>
      </c>
      <c r="C637" s="452" t="s">
        <v>464</v>
      </c>
      <c r="D637" s="452" t="s">
        <v>1604</v>
      </c>
      <c r="E637" s="452" t="s">
        <v>1899</v>
      </c>
      <c r="F637" s="452" t="s">
        <v>465</v>
      </c>
      <c r="G637" s="454"/>
      <c r="H637" s="452" t="s">
        <v>1659</v>
      </c>
      <c r="I637" s="452" t="s">
        <v>1659</v>
      </c>
      <c r="J637" s="452" t="s">
        <v>1659</v>
      </c>
      <c r="K637" s="452" t="s">
        <v>1607</v>
      </c>
      <c r="L637" s="452" t="s">
        <v>1612</v>
      </c>
      <c r="M637" s="452" t="s">
        <v>485</v>
      </c>
      <c r="N637" s="452" t="s">
        <v>813</v>
      </c>
      <c r="O637" s="452" t="s">
        <v>3012</v>
      </c>
    </row>
    <row r="638" spans="1:15" hidden="1" x14ac:dyDescent="0.3">
      <c r="A638" s="452" t="s">
        <v>1604</v>
      </c>
      <c r="B638" s="453" t="s">
        <v>1900</v>
      </c>
      <c r="C638" s="452" t="s">
        <v>464</v>
      </c>
      <c r="D638" s="452" t="s">
        <v>1604</v>
      </c>
      <c r="E638" s="452" t="s">
        <v>1901</v>
      </c>
      <c r="F638" s="452" t="s">
        <v>510</v>
      </c>
      <c r="G638" s="454">
        <v>34.799999999999997</v>
      </c>
      <c r="H638" s="452" t="s">
        <v>1723</v>
      </c>
      <c r="I638" s="452" t="s">
        <v>1723</v>
      </c>
      <c r="J638" s="452" t="s">
        <v>1723</v>
      </c>
      <c r="K638" s="452" t="s">
        <v>1607</v>
      </c>
      <c r="L638" s="452" t="s">
        <v>1612</v>
      </c>
      <c r="M638" s="452" t="s">
        <v>485</v>
      </c>
      <c r="N638" s="452" t="s">
        <v>839</v>
      </c>
      <c r="O638" s="452" t="s">
        <v>1398</v>
      </c>
    </row>
    <row r="639" spans="1:15" hidden="1" x14ac:dyDescent="0.3">
      <c r="A639" s="452" t="s">
        <v>1604</v>
      </c>
      <c r="B639" s="453" t="s">
        <v>1902</v>
      </c>
      <c r="C639" s="452" t="s">
        <v>464</v>
      </c>
      <c r="D639" s="452" t="s">
        <v>1604</v>
      </c>
      <c r="E639" s="452" t="s">
        <v>1903</v>
      </c>
      <c r="F639" s="452" t="s">
        <v>479</v>
      </c>
      <c r="G639" s="454"/>
      <c r="H639" s="452" t="s">
        <v>798</v>
      </c>
      <c r="I639" s="452" t="s">
        <v>798</v>
      </c>
      <c r="J639" s="452" t="s">
        <v>798</v>
      </c>
      <c r="K639" s="452" t="s">
        <v>1607</v>
      </c>
      <c r="L639" s="452" t="s">
        <v>1612</v>
      </c>
      <c r="M639" s="452" t="s">
        <v>485</v>
      </c>
      <c r="N639" s="452" t="s">
        <v>806</v>
      </c>
      <c r="O639" s="452" t="s">
        <v>3016</v>
      </c>
    </row>
    <row r="640" spans="1:15" hidden="1" x14ac:dyDescent="0.3">
      <c r="A640" s="452" t="s">
        <v>1604</v>
      </c>
      <c r="B640" s="453" t="s">
        <v>1904</v>
      </c>
      <c r="C640" s="452" t="s">
        <v>464</v>
      </c>
      <c r="D640" s="452" t="s">
        <v>1604</v>
      </c>
      <c r="E640" s="452" t="s">
        <v>1905</v>
      </c>
      <c r="F640" s="452" t="s">
        <v>510</v>
      </c>
      <c r="G640" s="454">
        <v>35.1</v>
      </c>
      <c r="H640" s="452" t="s">
        <v>1906</v>
      </c>
      <c r="I640" s="452" t="s">
        <v>1906</v>
      </c>
      <c r="J640" s="452" t="s">
        <v>1906</v>
      </c>
      <c r="K640" s="452" t="s">
        <v>1607</v>
      </c>
      <c r="L640" s="452" t="s">
        <v>1612</v>
      </c>
      <c r="M640" s="452" t="s">
        <v>485</v>
      </c>
      <c r="N640" s="452" t="s">
        <v>813</v>
      </c>
      <c r="O640" s="452" t="s">
        <v>2244</v>
      </c>
    </row>
    <row r="641" spans="1:15" hidden="1" x14ac:dyDescent="0.3">
      <c r="A641" s="452" t="s">
        <v>1604</v>
      </c>
      <c r="B641" s="453" t="s">
        <v>1907</v>
      </c>
      <c r="C641" s="452" t="s">
        <v>464</v>
      </c>
      <c r="D641" s="452" t="s">
        <v>1604</v>
      </c>
      <c r="E641" s="452" t="s">
        <v>1908</v>
      </c>
      <c r="F641" s="452" t="s">
        <v>465</v>
      </c>
      <c r="G641" s="454"/>
      <c r="H641" s="452" t="s">
        <v>1909</v>
      </c>
      <c r="I641" s="452" t="s">
        <v>1909</v>
      </c>
      <c r="J641" s="452" t="s">
        <v>1909</v>
      </c>
      <c r="K641" s="452" t="s">
        <v>1607</v>
      </c>
      <c r="L641" s="452" t="s">
        <v>1612</v>
      </c>
      <c r="M641" s="452" t="s">
        <v>485</v>
      </c>
      <c r="N641" s="452" t="s">
        <v>813</v>
      </c>
      <c r="O641" s="452" t="s">
        <v>3012</v>
      </c>
    </row>
    <row r="642" spans="1:15" hidden="1" x14ac:dyDescent="0.3">
      <c r="A642" s="452" t="s">
        <v>1604</v>
      </c>
      <c r="B642" s="453" t="s">
        <v>1910</v>
      </c>
      <c r="C642" s="452" t="s">
        <v>464</v>
      </c>
      <c r="D642" s="452" t="s">
        <v>1604</v>
      </c>
      <c r="E642" s="452" t="s">
        <v>1911</v>
      </c>
      <c r="F642" s="452" t="s">
        <v>465</v>
      </c>
      <c r="G642" s="454"/>
      <c r="H642" s="452" t="s">
        <v>1912</v>
      </c>
      <c r="I642" s="452" t="s">
        <v>1912</v>
      </c>
      <c r="J642" s="452" t="s">
        <v>1913</v>
      </c>
      <c r="K642" s="452" t="s">
        <v>1607</v>
      </c>
      <c r="L642" s="452" t="s">
        <v>1612</v>
      </c>
      <c r="M642" s="452" t="s">
        <v>485</v>
      </c>
      <c r="N642" s="452" t="s">
        <v>813</v>
      </c>
      <c r="O642" s="452" t="s">
        <v>2895</v>
      </c>
    </row>
    <row r="643" spans="1:15" hidden="1" x14ac:dyDescent="0.3">
      <c r="A643" s="452" t="s">
        <v>1604</v>
      </c>
      <c r="B643" s="453" t="s">
        <v>1914</v>
      </c>
      <c r="C643" s="452" t="s">
        <v>464</v>
      </c>
      <c r="D643" s="452" t="s">
        <v>1604</v>
      </c>
      <c r="E643" s="452" t="s">
        <v>1915</v>
      </c>
      <c r="F643" s="452" t="s">
        <v>465</v>
      </c>
      <c r="G643" s="454"/>
      <c r="H643" s="452" t="s">
        <v>1886</v>
      </c>
      <c r="I643" s="452" t="s">
        <v>1886</v>
      </c>
      <c r="J643" s="452" t="s">
        <v>1886</v>
      </c>
      <c r="K643" s="452" t="s">
        <v>1607</v>
      </c>
      <c r="L643" s="452" t="s">
        <v>1612</v>
      </c>
      <c r="M643" s="452" t="s">
        <v>485</v>
      </c>
      <c r="N643" s="452" t="s">
        <v>813</v>
      </c>
      <c r="O643" s="452" t="s">
        <v>2308</v>
      </c>
    </row>
    <row r="644" spans="1:15" hidden="1" x14ac:dyDescent="0.3">
      <c r="A644" s="452" t="s">
        <v>1604</v>
      </c>
      <c r="B644" s="453" t="s">
        <v>1916</v>
      </c>
      <c r="C644" s="452" t="s">
        <v>464</v>
      </c>
      <c r="D644" s="452" t="s">
        <v>1604</v>
      </c>
      <c r="E644" s="452" t="s">
        <v>1917</v>
      </c>
      <c r="F644" s="452" t="s">
        <v>510</v>
      </c>
      <c r="G644" s="454">
        <v>35.1</v>
      </c>
      <c r="H644" s="452" t="s">
        <v>1918</v>
      </c>
      <c r="I644" s="452" t="s">
        <v>1918</v>
      </c>
      <c r="J644" s="452" t="s">
        <v>1919</v>
      </c>
      <c r="K644" s="452" t="s">
        <v>1607</v>
      </c>
      <c r="L644" s="452" t="s">
        <v>1612</v>
      </c>
      <c r="M644" s="452" t="s">
        <v>485</v>
      </c>
      <c r="N644" s="452" t="s">
        <v>806</v>
      </c>
      <c r="O644" s="452" t="s">
        <v>3013</v>
      </c>
    </row>
    <row r="645" spans="1:15" hidden="1" x14ac:dyDescent="0.3">
      <c r="A645" s="452" t="s">
        <v>1604</v>
      </c>
      <c r="B645" s="453" t="s">
        <v>1920</v>
      </c>
      <c r="C645" s="452" t="s">
        <v>464</v>
      </c>
      <c r="D645" s="452" t="s">
        <v>1604</v>
      </c>
      <c r="E645" s="452" t="s">
        <v>1921</v>
      </c>
      <c r="F645" s="452" t="s">
        <v>479</v>
      </c>
      <c r="G645" s="454"/>
      <c r="H645" s="452" t="s">
        <v>1362</v>
      </c>
      <c r="I645" s="452" t="s">
        <v>1362</v>
      </c>
      <c r="J645" s="452" t="s">
        <v>1362</v>
      </c>
      <c r="K645" s="452" t="s">
        <v>1607</v>
      </c>
      <c r="L645" s="452" t="s">
        <v>1612</v>
      </c>
      <c r="M645" s="452" t="s">
        <v>485</v>
      </c>
      <c r="N645" s="452" t="s">
        <v>813</v>
      </c>
      <c r="O645" s="452" t="s">
        <v>1362</v>
      </c>
    </row>
    <row r="646" spans="1:15" hidden="1" x14ac:dyDescent="0.3">
      <c r="A646" s="452" t="s">
        <v>1604</v>
      </c>
      <c r="B646" s="453" t="s">
        <v>1922</v>
      </c>
      <c r="C646" s="452" t="s">
        <v>464</v>
      </c>
      <c r="D646" s="452" t="s">
        <v>1604</v>
      </c>
      <c r="E646" s="452" t="s">
        <v>1923</v>
      </c>
      <c r="F646" s="452" t="s">
        <v>569</v>
      </c>
      <c r="G646" s="454">
        <v>34.9</v>
      </c>
      <c r="H646" s="452" t="s">
        <v>1876</v>
      </c>
      <c r="I646" s="452" t="s">
        <v>1876</v>
      </c>
      <c r="J646" s="452" t="s">
        <v>1876</v>
      </c>
      <c r="K646" s="452" t="s">
        <v>1607</v>
      </c>
      <c r="L646" s="452" t="s">
        <v>1612</v>
      </c>
      <c r="M646" s="452" t="s">
        <v>485</v>
      </c>
      <c r="N646" s="452" t="s">
        <v>806</v>
      </c>
      <c r="O646" s="452" t="s">
        <v>3013</v>
      </c>
    </row>
    <row r="647" spans="1:15" hidden="1" x14ac:dyDescent="0.3">
      <c r="A647" s="452" t="s">
        <v>1604</v>
      </c>
      <c r="B647" s="453" t="s">
        <v>1924</v>
      </c>
      <c r="C647" s="452" t="s">
        <v>464</v>
      </c>
      <c r="D647" s="452" t="s">
        <v>1604</v>
      </c>
      <c r="E647" s="452" t="s">
        <v>1925</v>
      </c>
      <c r="F647" s="452" t="s">
        <v>465</v>
      </c>
      <c r="G647" s="454"/>
      <c r="H647" s="452" t="s">
        <v>1659</v>
      </c>
      <c r="I647" s="452" t="s">
        <v>1659</v>
      </c>
      <c r="J647" s="452" t="s">
        <v>1659</v>
      </c>
      <c r="K647" s="452" t="s">
        <v>1607</v>
      </c>
      <c r="L647" s="452" t="s">
        <v>1612</v>
      </c>
      <c r="M647" s="452" t="s">
        <v>485</v>
      </c>
      <c r="N647" s="452" t="s">
        <v>813</v>
      </c>
      <c r="O647" s="452" t="s">
        <v>2932</v>
      </c>
    </row>
    <row r="648" spans="1:15" hidden="1" x14ac:dyDescent="0.3">
      <c r="A648" s="452" t="s">
        <v>1604</v>
      </c>
      <c r="B648" s="453" t="s">
        <v>1926</v>
      </c>
      <c r="C648" s="452" t="s">
        <v>464</v>
      </c>
      <c r="D648" s="452" t="s">
        <v>1604</v>
      </c>
      <c r="E648" s="452" t="s">
        <v>1927</v>
      </c>
      <c r="F648" s="452" t="s">
        <v>465</v>
      </c>
      <c r="G648" s="454"/>
      <c r="H648" s="452" t="s">
        <v>1928</v>
      </c>
      <c r="I648" s="452" t="s">
        <v>1928</v>
      </c>
      <c r="J648" s="452" t="s">
        <v>1928</v>
      </c>
      <c r="K648" s="452" t="s">
        <v>1607</v>
      </c>
      <c r="L648" s="452" t="s">
        <v>1612</v>
      </c>
      <c r="M648" s="452" t="s">
        <v>485</v>
      </c>
      <c r="N648" s="452" t="s">
        <v>813</v>
      </c>
      <c r="O648" s="452" t="s">
        <v>3012</v>
      </c>
    </row>
    <row r="649" spans="1:15" hidden="1" x14ac:dyDescent="0.3">
      <c r="A649" s="452" t="s">
        <v>1604</v>
      </c>
      <c r="B649" s="453" t="s">
        <v>1929</v>
      </c>
      <c r="C649" s="452" t="s">
        <v>464</v>
      </c>
      <c r="D649" s="452" t="s">
        <v>1604</v>
      </c>
      <c r="E649" s="452" t="s">
        <v>1930</v>
      </c>
      <c r="F649" s="452" t="s">
        <v>569</v>
      </c>
      <c r="G649" s="454">
        <v>35</v>
      </c>
      <c r="H649" s="452" t="s">
        <v>886</v>
      </c>
      <c r="I649" s="452" t="s">
        <v>886</v>
      </c>
      <c r="J649" s="452" t="s">
        <v>1866</v>
      </c>
      <c r="K649" s="452" t="s">
        <v>1607</v>
      </c>
      <c r="L649" s="452" t="s">
        <v>1612</v>
      </c>
      <c r="M649" s="452" t="s">
        <v>485</v>
      </c>
      <c r="N649" s="452" t="s">
        <v>813</v>
      </c>
      <c r="O649" s="452" t="s">
        <v>1362</v>
      </c>
    </row>
    <row r="650" spans="1:15" hidden="1" x14ac:dyDescent="0.3">
      <c r="A650" s="452" t="s">
        <v>1604</v>
      </c>
      <c r="B650" s="453" t="s">
        <v>1931</v>
      </c>
      <c r="C650" s="452" t="s">
        <v>464</v>
      </c>
      <c r="D650" s="452" t="s">
        <v>1604</v>
      </c>
      <c r="E650" s="452" t="s">
        <v>1932</v>
      </c>
      <c r="F650" s="452" t="s">
        <v>465</v>
      </c>
      <c r="G650" s="454"/>
      <c r="H650" s="452" t="s">
        <v>1912</v>
      </c>
      <c r="I650" s="452" t="s">
        <v>1912</v>
      </c>
      <c r="J650" s="452" t="s">
        <v>1913</v>
      </c>
      <c r="K650" s="452" t="s">
        <v>1607</v>
      </c>
      <c r="L650" s="452" t="s">
        <v>1612</v>
      </c>
      <c r="M650" s="452" t="s">
        <v>485</v>
      </c>
      <c r="N650" s="452" t="s">
        <v>813</v>
      </c>
      <c r="O650" s="452" t="s">
        <v>2308</v>
      </c>
    </row>
    <row r="651" spans="1:15" hidden="1" x14ac:dyDescent="0.3">
      <c r="A651" s="452" t="s">
        <v>1604</v>
      </c>
      <c r="B651" s="453" t="s">
        <v>1933</v>
      </c>
      <c r="C651" s="452" t="s">
        <v>464</v>
      </c>
      <c r="D651" s="452" t="s">
        <v>1604</v>
      </c>
      <c r="E651" s="452" t="s">
        <v>1934</v>
      </c>
      <c r="F651" s="452" t="s">
        <v>465</v>
      </c>
      <c r="G651" s="454"/>
      <c r="H651" s="452" t="s">
        <v>1928</v>
      </c>
      <c r="I651" s="452" t="s">
        <v>1928</v>
      </c>
      <c r="J651" s="452" t="s">
        <v>1928</v>
      </c>
      <c r="K651" s="452" t="s">
        <v>1607</v>
      </c>
      <c r="L651" s="452" t="s">
        <v>1612</v>
      </c>
      <c r="M651" s="452" t="s">
        <v>485</v>
      </c>
      <c r="N651" s="452" t="s">
        <v>813</v>
      </c>
      <c r="O651" s="452" t="s">
        <v>3012</v>
      </c>
    </row>
    <row r="652" spans="1:15" hidden="1" x14ac:dyDescent="0.3">
      <c r="A652" s="452" t="s">
        <v>1604</v>
      </c>
      <c r="B652" s="453" t="s">
        <v>1935</v>
      </c>
      <c r="C652" s="452" t="s">
        <v>464</v>
      </c>
      <c r="D652" s="452" t="s">
        <v>1604</v>
      </c>
      <c r="E652" s="452" t="s">
        <v>1936</v>
      </c>
      <c r="F652" s="452" t="s">
        <v>465</v>
      </c>
      <c r="G652" s="454"/>
      <c r="H652" s="452" t="s">
        <v>1937</v>
      </c>
      <c r="I652" s="452" t="s">
        <v>1937</v>
      </c>
      <c r="J652" s="452" t="s">
        <v>1938</v>
      </c>
      <c r="K652" s="452" t="s">
        <v>1607</v>
      </c>
      <c r="L652" s="452" t="s">
        <v>1612</v>
      </c>
      <c r="M652" s="452" t="s">
        <v>485</v>
      </c>
      <c r="N652" s="452" t="s">
        <v>806</v>
      </c>
      <c r="O652" s="452" t="s">
        <v>3014</v>
      </c>
    </row>
    <row r="653" spans="1:15" hidden="1" x14ac:dyDescent="0.3">
      <c r="A653" s="452" t="s">
        <v>1604</v>
      </c>
      <c r="B653" s="453" t="s">
        <v>1939</v>
      </c>
      <c r="C653" s="452" t="s">
        <v>464</v>
      </c>
      <c r="D653" s="452" t="s">
        <v>1604</v>
      </c>
      <c r="E653" s="452" t="s">
        <v>1940</v>
      </c>
      <c r="F653" s="452" t="s">
        <v>569</v>
      </c>
      <c r="G653" s="454">
        <v>34.9</v>
      </c>
      <c r="H653" s="452" t="s">
        <v>1792</v>
      </c>
      <c r="I653" s="452" t="s">
        <v>1792</v>
      </c>
      <c r="J653" s="452" t="s">
        <v>1792</v>
      </c>
      <c r="K653" s="452" t="s">
        <v>1607</v>
      </c>
      <c r="L653" s="452" t="s">
        <v>1612</v>
      </c>
      <c r="M653" s="452" t="s">
        <v>485</v>
      </c>
      <c r="N653" s="452" t="s">
        <v>813</v>
      </c>
      <c r="O653" s="452" t="s">
        <v>2244</v>
      </c>
    </row>
    <row r="654" spans="1:15" hidden="1" x14ac:dyDescent="0.3">
      <c r="A654" s="452" t="s">
        <v>1604</v>
      </c>
      <c r="B654" s="453" t="s">
        <v>1941</v>
      </c>
      <c r="C654" s="452" t="s">
        <v>464</v>
      </c>
      <c r="D654" s="452" t="s">
        <v>1604</v>
      </c>
      <c r="E654" s="452" t="s">
        <v>1942</v>
      </c>
      <c r="F654" s="452" t="s">
        <v>569</v>
      </c>
      <c r="G654" s="454">
        <v>34.9</v>
      </c>
      <c r="H654" s="452" t="s">
        <v>886</v>
      </c>
      <c r="I654" s="452" t="s">
        <v>886</v>
      </c>
      <c r="J654" s="452" t="s">
        <v>1866</v>
      </c>
      <c r="K654" s="452" t="s">
        <v>1607</v>
      </c>
      <c r="L654" s="452" t="s">
        <v>1612</v>
      </c>
      <c r="M654" s="452" t="s">
        <v>485</v>
      </c>
      <c r="N654" s="452" t="s">
        <v>813</v>
      </c>
      <c r="O654" s="452" t="s">
        <v>1362</v>
      </c>
    </row>
    <row r="655" spans="1:15" hidden="1" x14ac:dyDescent="0.3">
      <c r="A655" s="452" t="s">
        <v>1604</v>
      </c>
      <c r="B655" s="453" t="s">
        <v>1943</v>
      </c>
      <c r="C655" s="452" t="s">
        <v>464</v>
      </c>
      <c r="D655" s="452" t="s">
        <v>1604</v>
      </c>
      <c r="E655" s="452" t="s">
        <v>1944</v>
      </c>
      <c r="F655" s="452" t="s">
        <v>465</v>
      </c>
      <c r="G655" s="454"/>
      <c r="H655" s="452" t="s">
        <v>1714</v>
      </c>
      <c r="I655" s="452" t="s">
        <v>1714</v>
      </c>
      <c r="J655" s="452" t="s">
        <v>1714</v>
      </c>
      <c r="K655" s="452" t="s">
        <v>1607</v>
      </c>
      <c r="L655" s="452" t="s">
        <v>1612</v>
      </c>
      <c r="M655" s="452" t="s">
        <v>485</v>
      </c>
      <c r="N655" s="452" t="s">
        <v>813</v>
      </c>
      <c r="O655" s="452" t="s">
        <v>1362</v>
      </c>
    </row>
    <row r="656" spans="1:15" hidden="1" x14ac:dyDescent="0.3">
      <c r="A656" s="452" t="s">
        <v>1604</v>
      </c>
      <c r="B656" s="453" t="s">
        <v>1945</v>
      </c>
      <c r="C656" s="452" t="s">
        <v>464</v>
      </c>
      <c r="D656" s="452" t="s">
        <v>1604</v>
      </c>
      <c r="E656" s="452" t="s">
        <v>1946</v>
      </c>
      <c r="F656" s="452" t="s">
        <v>465</v>
      </c>
      <c r="G656" s="454"/>
      <c r="H656" s="452" t="s">
        <v>1947</v>
      </c>
      <c r="I656" s="452" t="s">
        <v>1947</v>
      </c>
      <c r="J656" s="452" t="s">
        <v>1947</v>
      </c>
      <c r="K656" s="452" t="s">
        <v>1607</v>
      </c>
      <c r="L656" s="452" t="s">
        <v>1612</v>
      </c>
      <c r="M656" s="452" t="s">
        <v>485</v>
      </c>
      <c r="N656" s="452" t="s">
        <v>813</v>
      </c>
      <c r="O656" s="452" t="s">
        <v>3012</v>
      </c>
    </row>
    <row r="657" spans="1:15" hidden="1" x14ac:dyDescent="0.3">
      <c r="A657" s="452" t="s">
        <v>1604</v>
      </c>
      <c r="B657" s="453" t="s">
        <v>1948</v>
      </c>
      <c r="C657" s="452" t="s">
        <v>464</v>
      </c>
      <c r="D657" s="452" t="s">
        <v>1604</v>
      </c>
      <c r="E657" s="452" t="s">
        <v>1949</v>
      </c>
      <c r="F657" s="452" t="s">
        <v>465</v>
      </c>
      <c r="G657" s="454"/>
      <c r="H657" s="452" t="s">
        <v>1659</v>
      </c>
      <c r="I657" s="452" t="s">
        <v>1659</v>
      </c>
      <c r="J657" s="452" t="s">
        <v>1659</v>
      </c>
      <c r="K657" s="452" t="s">
        <v>1607</v>
      </c>
      <c r="L657" s="452" t="s">
        <v>1612</v>
      </c>
      <c r="M657" s="452" t="s">
        <v>485</v>
      </c>
      <c r="N657" s="452" t="s">
        <v>813</v>
      </c>
      <c r="O657" s="452" t="s">
        <v>2895</v>
      </c>
    </row>
    <row r="658" spans="1:15" hidden="1" x14ac:dyDescent="0.3">
      <c r="A658" s="452" t="s">
        <v>1604</v>
      </c>
      <c r="B658" s="453" t="s">
        <v>1950</v>
      </c>
      <c r="C658" s="452" t="s">
        <v>464</v>
      </c>
      <c r="D658" s="452" t="s">
        <v>1604</v>
      </c>
      <c r="E658" s="452" t="s">
        <v>1951</v>
      </c>
      <c r="F658" s="452" t="s">
        <v>569</v>
      </c>
      <c r="G658" s="454">
        <v>34.5</v>
      </c>
      <c r="H658" s="452" t="s">
        <v>798</v>
      </c>
      <c r="I658" s="452" t="s">
        <v>798</v>
      </c>
      <c r="J658" s="452" t="s">
        <v>798</v>
      </c>
      <c r="K658" s="452" t="s">
        <v>1607</v>
      </c>
      <c r="L658" s="452" t="s">
        <v>1612</v>
      </c>
      <c r="M658" s="452" t="s">
        <v>485</v>
      </c>
      <c r="N658" s="452" t="s">
        <v>839</v>
      </c>
      <c r="O658" s="452" t="s">
        <v>1398</v>
      </c>
    </row>
    <row r="659" spans="1:15" hidden="1" x14ac:dyDescent="0.3">
      <c r="A659" s="452" t="s">
        <v>1604</v>
      </c>
      <c r="B659" s="453" t="s">
        <v>1952</v>
      </c>
      <c r="C659" s="452" t="s">
        <v>464</v>
      </c>
      <c r="D659" s="452" t="s">
        <v>1604</v>
      </c>
      <c r="E659" s="452" t="s">
        <v>1953</v>
      </c>
      <c r="F659" s="452" t="s">
        <v>465</v>
      </c>
      <c r="G659" s="454"/>
      <c r="H659" s="452" t="s">
        <v>1928</v>
      </c>
      <c r="I659" s="452" t="s">
        <v>1928</v>
      </c>
      <c r="J659" s="452" t="s">
        <v>1928</v>
      </c>
      <c r="K659" s="452" t="s">
        <v>1607</v>
      </c>
      <c r="L659" s="452" t="s">
        <v>1612</v>
      </c>
      <c r="M659" s="452" t="s">
        <v>485</v>
      </c>
      <c r="N659" s="452" t="s">
        <v>813</v>
      </c>
      <c r="O659" s="452" t="s">
        <v>3012</v>
      </c>
    </row>
    <row r="660" spans="1:15" hidden="1" x14ac:dyDescent="0.3">
      <c r="A660" s="452" t="s">
        <v>1604</v>
      </c>
      <c r="B660" s="453" t="s">
        <v>1954</v>
      </c>
      <c r="C660" s="452" t="s">
        <v>464</v>
      </c>
      <c r="D660" s="452" t="s">
        <v>1604</v>
      </c>
      <c r="E660" s="452" t="s">
        <v>1955</v>
      </c>
      <c r="F660" s="452" t="s">
        <v>569</v>
      </c>
      <c r="G660" s="454">
        <v>34.700000000000003</v>
      </c>
      <c r="H660" s="452" t="s">
        <v>1161</v>
      </c>
      <c r="I660" s="452" t="s">
        <v>1956</v>
      </c>
      <c r="J660" s="452" t="s">
        <v>1956</v>
      </c>
      <c r="K660" s="452" t="s">
        <v>1607</v>
      </c>
      <c r="L660" s="452" t="s">
        <v>1612</v>
      </c>
      <c r="M660" s="452" t="s">
        <v>485</v>
      </c>
      <c r="N660" s="452" t="s">
        <v>813</v>
      </c>
      <c r="O660" s="452" t="s">
        <v>2244</v>
      </c>
    </row>
    <row r="661" spans="1:15" hidden="1" x14ac:dyDescent="0.3">
      <c r="A661" s="452" t="s">
        <v>1604</v>
      </c>
      <c r="B661" s="453" t="s">
        <v>1957</v>
      </c>
      <c r="C661" s="452" t="s">
        <v>464</v>
      </c>
      <c r="D661" s="452" t="s">
        <v>1604</v>
      </c>
      <c r="E661" s="452">
        <v>2007</v>
      </c>
      <c r="F661" s="452" t="s">
        <v>465</v>
      </c>
      <c r="G661" s="454"/>
      <c r="H661" s="452" t="s">
        <v>475</v>
      </c>
      <c r="I661" s="452" t="s">
        <v>475</v>
      </c>
      <c r="J661" s="452" t="s">
        <v>475</v>
      </c>
      <c r="K661" s="452" t="s">
        <v>1607</v>
      </c>
      <c r="L661" s="452" t="s">
        <v>1612</v>
      </c>
      <c r="M661" s="452" t="s">
        <v>485</v>
      </c>
      <c r="N661" s="452" t="s">
        <v>813</v>
      </c>
      <c r="O661" s="452" t="s">
        <v>3012</v>
      </c>
    </row>
    <row r="662" spans="1:15" hidden="1" x14ac:dyDescent="0.3">
      <c r="A662" s="452" t="s">
        <v>1604</v>
      </c>
      <c r="B662" s="453" t="s">
        <v>1958</v>
      </c>
      <c r="C662" s="452" t="s">
        <v>464</v>
      </c>
      <c r="D662" s="452" t="s">
        <v>1604</v>
      </c>
      <c r="E662" s="452" t="s">
        <v>1959</v>
      </c>
      <c r="F662" s="452" t="s">
        <v>510</v>
      </c>
      <c r="G662" s="454">
        <v>34.6</v>
      </c>
      <c r="H662" s="452" t="s">
        <v>838</v>
      </c>
      <c r="I662" s="452" t="s">
        <v>838</v>
      </c>
      <c r="J662" s="452" t="s">
        <v>838</v>
      </c>
      <c r="K662" s="452" t="s">
        <v>1607</v>
      </c>
      <c r="L662" s="452" t="s">
        <v>1612</v>
      </c>
      <c r="M662" s="452" t="s">
        <v>485</v>
      </c>
      <c r="N662" s="452" t="s">
        <v>813</v>
      </c>
      <c r="O662" s="452" t="s">
        <v>2932</v>
      </c>
    </row>
    <row r="663" spans="1:15" hidden="1" x14ac:dyDescent="0.3">
      <c r="A663" s="452" t="s">
        <v>1604</v>
      </c>
      <c r="B663" s="453" t="s">
        <v>1960</v>
      </c>
      <c r="C663" s="452" t="s">
        <v>464</v>
      </c>
      <c r="D663" s="452" t="s">
        <v>1604</v>
      </c>
      <c r="E663" s="452" t="s">
        <v>1961</v>
      </c>
      <c r="F663" s="452" t="s">
        <v>510</v>
      </c>
      <c r="G663" s="454">
        <v>34.299999999999997</v>
      </c>
      <c r="H663" s="452" t="s">
        <v>1723</v>
      </c>
      <c r="I663" s="452" t="s">
        <v>1723</v>
      </c>
      <c r="J663" s="452" t="s">
        <v>1723</v>
      </c>
      <c r="K663" s="452" t="s">
        <v>1607</v>
      </c>
      <c r="L663" s="452" t="s">
        <v>1612</v>
      </c>
      <c r="M663" s="452" t="s">
        <v>485</v>
      </c>
      <c r="N663" s="452" t="s">
        <v>839</v>
      </c>
      <c r="O663" s="452" t="s">
        <v>2845</v>
      </c>
    </row>
    <row r="664" spans="1:15" hidden="1" x14ac:dyDescent="0.3">
      <c r="A664" s="452" t="s">
        <v>1604</v>
      </c>
      <c r="B664" s="453" t="s">
        <v>1962</v>
      </c>
      <c r="C664" s="452" t="s">
        <v>464</v>
      </c>
      <c r="D664" s="452" t="s">
        <v>1604</v>
      </c>
      <c r="E664" s="452" t="s">
        <v>1963</v>
      </c>
      <c r="F664" s="452" t="s">
        <v>465</v>
      </c>
      <c r="G664" s="454"/>
      <c r="H664" s="452" t="s">
        <v>1659</v>
      </c>
      <c r="I664" s="452" t="s">
        <v>1659</v>
      </c>
      <c r="J664" s="452" t="s">
        <v>1659</v>
      </c>
      <c r="K664" s="452" t="s">
        <v>1607</v>
      </c>
      <c r="L664" s="452" t="s">
        <v>1612</v>
      </c>
      <c r="M664" s="452" t="s">
        <v>485</v>
      </c>
      <c r="N664" s="452" t="s">
        <v>813</v>
      </c>
      <c r="O664" s="452" t="s">
        <v>1362</v>
      </c>
    </row>
    <row r="665" spans="1:15" hidden="1" x14ac:dyDescent="0.3">
      <c r="A665" s="452" t="s">
        <v>1604</v>
      </c>
      <c r="B665" s="453" t="s">
        <v>1964</v>
      </c>
      <c r="C665" s="452" t="s">
        <v>464</v>
      </c>
      <c r="D665" s="452" t="s">
        <v>1604</v>
      </c>
      <c r="E665" s="452" t="s">
        <v>1965</v>
      </c>
      <c r="F665" s="452" t="s">
        <v>465</v>
      </c>
      <c r="G665" s="454"/>
      <c r="H665" s="452" t="s">
        <v>1802</v>
      </c>
      <c r="I665" s="452" t="s">
        <v>1802</v>
      </c>
      <c r="J665" s="452" t="s">
        <v>1802</v>
      </c>
      <c r="K665" s="452" t="s">
        <v>1607</v>
      </c>
      <c r="L665" s="452" t="s">
        <v>1612</v>
      </c>
      <c r="M665" s="452" t="s">
        <v>485</v>
      </c>
      <c r="N665" s="452" t="s">
        <v>813</v>
      </c>
      <c r="O665" s="452" t="s">
        <v>3012</v>
      </c>
    </row>
    <row r="666" spans="1:15" hidden="1" x14ac:dyDescent="0.3">
      <c r="A666" s="452" t="s">
        <v>1604</v>
      </c>
      <c r="B666" s="453" t="s">
        <v>1966</v>
      </c>
      <c r="C666" s="452" t="s">
        <v>464</v>
      </c>
      <c r="D666" s="452" t="s">
        <v>1604</v>
      </c>
      <c r="E666" s="452" t="s">
        <v>1967</v>
      </c>
      <c r="F666" s="452" t="s">
        <v>465</v>
      </c>
      <c r="G666" s="454"/>
      <c r="H666" s="452" t="s">
        <v>1968</v>
      </c>
      <c r="I666" s="452" t="s">
        <v>1968</v>
      </c>
      <c r="J666" s="452" t="s">
        <v>1968</v>
      </c>
      <c r="K666" s="452" t="s">
        <v>1607</v>
      </c>
      <c r="L666" s="452" t="s">
        <v>1612</v>
      </c>
      <c r="M666" s="452" t="s">
        <v>485</v>
      </c>
      <c r="N666" s="452" t="s">
        <v>813</v>
      </c>
      <c r="O666" s="452" t="s">
        <v>2244</v>
      </c>
    </row>
    <row r="667" spans="1:15" hidden="1" x14ac:dyDescent="0.3">
      <c r="A667" s="452" t="s">
        <v>1604</v>
      </c>
      <c r="B667" s="453" t="s">
        <v>1969</v>
      </c>
      <c r="C667" s="452" t="s">
        <v>464</v>
      </c>
      <c r="D667" s="452" t="s">
        <v>1604</v>
      </c>
      <c r="E667" s="452" t="s">
        <v>1970</v>
      </c>
      <c r="F667" s="452" t="s">
        <v>465</v>
      </c>
      <c r="G667" s="454"/>
      <c r="H667" s="452" t="s">
        <v>1971</v>
      </c>
      <c r="I667" s="452" t="s">
        <v>1971</v>
      </c>
      <c r="J667" s="452" t="s">
        <v>1972</v>
      </c>
      <c r="K667" s="452" t="s">
        <v>1607</v>
      </c>
      <c r="L667" s="452" t="s">
        <v>1612</v>
      </c>
      <c r="M667" s="452" t="s">
        <v>485</v>
      </c>
      <c r="N667" s="452" t="s">
        <v>806</v>
      </c>
      <c r="O667" s="452" t="s">
        <v>3014</v>
      </c>
    </row>
    <row r="668" spans="1:15" hidden="1" x14ac:dyDescent="0.3">
      <c r="A668" s="452" t="s">
        <v>1604</v>
      </c>
      <c r="B668" s="453" t="s">
        <v>1973</v>
      </c>
      <c r="C668" s="452" t="s">
        <v>464</v>
      </c>
      <c r="D668" s="452" t="s">
        <v>1604</v>
      </c>
      <c r="E668" s="452" t="s">
        <v>1974</v>
      </c>
      <c r="F668" s="452" t="s">
        <v>465</v>
      </c>
      <c r="G668" s="454"/>
      <c r="H668" s="452" t="s">
        <v>1764</v>
      </c>
      <c r="I668" s="452" t="s">
        <v>1764</v>
      </c>
      <c r="J668" s="452" t="s">
        <v>1765</v>
      </c>
      <c r="K668" s="452" t="s">
        <v>1607</v>
      </c>
      <c r="L668" s="452" t="s">
        <v>1612</v>
      </c>
      <c r="M668" s="452" t="s">
        <v>485</v>
      </c>
      <c r="N668" s="452" t="s">
        <v>813</v>
      </c>
      <c r="O668" s="452" t="s">
        <v>2932</v>
      </c>
    </row>
    <row r="669" spans="1:15" hidden="1" x14ac:dyDescent="0.3">
      <c r="A669" s="452" t="s">
        <v>1604</v>
      </c>
      <c r="B669" s="453" t="s">
        <v>1975</v>
      </c>
      <c r="C669" s="452" t="s">
        <v>464</v>
      </c>
      <c r="D669" s="452" t="s">
        <v>1604</v>
      </c>
      <c r="E669" s="452" t="s">
        <v>1976</v>
      </c>
      <c r="F669" s="452" t="s">
        <v>465</v>
      </c>
      <c r="G669" s="454"/>
      <c r="H669" s="452" t="s">
        <v>1764</v>
      </c>
      <c r="I669" s="452" t="s">
        <v>1764</v>
      </c>
      <c r="J669" s="452" t="s">
        <v>1765</v>
      </c>
      <c r="K669" s="452" t="s">
        <v>1607</v>
      </c>
      <c r="L669" s="452" t="s">
        <v>1612</v>
      </c>
      <c r="M669" s="452" t="s">
        <v>485</v>
      </c>
      <c r="N669" s="452" t="s">
        <v>813</v>
      </c>
      <c r="O669" s="452" t="s">
        <v>1362</v>
      </c>
    </row>
    <row r="670" spans="1:15" hidden="1" x14ac:dyDescent="0.3">
      <c r="A670" s="452" t="s">
        <v>1604</v>
      </c>
      <c r="B670" s="453" t="s">
        <v>1977</v>
      </c>
      <c r="C670" s="452" t="s">
        <v>464</v>
      </c>
      <c r="D670" s="452" t="s">
        <v>1604</v>
      </c>
      <c r="E670" s="452" t="s">
        <v>1978</v>
      </c>
      <c r="F670" s="452" t="s">
        <v>510</v>
      </c>
      <c r="G670" s="454">
        <v>34.5</v>
      </c>
      <c r="H670" s="452" t="s">
        <v>1979</v>
      </c>
      <c r="I670" s="452" t="s">
        <v>1979</v>
      </c>
      <c r="J670" s="452" t="s">
        <v>1979</v>
      </c>
      <c r="K670" s="452" t="s">
        <v>1607</v>
      </c>
      <c r="L670" s="452" t="s">
        <v>1612</v>
      </c>
      <c r="M670" s="452" t="s">
        <v>485</v>
      </c>
      <c r="N670" s="452" t="s">
        <v>468</v>
      </c>
      <c r="O670" s="452" t="s">
        <v>685</v>
      </c>
    </row>
    <row r="671" spans="1:15" hidden="1" x14ac:dyDescent="0.3">
      <c r="A671" s="452" t="s">
        <v>1604</v>
      </c>
      <c r="B671" s="453" t="s">
        <v>1980</v>
      </c>
      <c r="C671" s="452" t="s">
        <v>464</v>
      </c>
      <c r="D671" s="452" t="s">
        <v>1604</v>
      </c>
      <c r="E671" s="452" t="s">
        <v>1981</v>
      </c>
      <c r="F671" s="452" t="s">
        <v>465</v>
      </c>
      <c r="G671" s="454"/>
      <c r="H671" s="452" t="s">
        <v>1161</v>
      </c>
      <c r="I671" s="452" t="s">
        <v>1161</v>
      </c>
      <c r="J671" s="452" t="s">
        <v>1161</v>
      </c>
      <c r="K671" s="452" t="s">
        <v>1607</v>
      </c>
      <c r="L671" s="452" t="s">
        <v>1612</v>
      </c>
      <c r="M671" s="452" t="s">
        <v>485</v>
      </c>
      <c r="N671" s="452" t="s">
        <v>813</v>
      </c>
      <c r="O671" s="452" t="s">
        <v>3015</v>
      </c>
    </row>
    <row r="672" spans="1:15" hidden="1" x14ac:dyDescent="0.3">
      <c r="A672" s="452" t="s">
        <v>1604</v>
      </c>
      <c r="B672" s="453" t="s">
        <v>1982</v>
      </c>
      <c r="C672" s="452" t="s">
        <v>464</v>
      </c>
      <c r="D672" s="452" t="s">
        <v>1604</v>
      </c>
      <c r="E672" s="452" t="s">
        <v>1983</v>
      </c>
      <c r="F672" s="452" t="s">
        <v>479</v>
      </c>
      <c r="G672" s="454"/>
      <c r="H672" s="452" t="s">
        <v>1984</v>
      </c>
      <c r="I672" s="452" t="s">
        <v>1985</v>
      </c>
      <c r="J672" s="452" t="s">
        <v>1985</v>
      </c>
      <c r="K672" s="452" t="s">
        <v>1607</v>
      </c>
      <c r="L672" s="452" t="s">
        <v>1612</v>
      </c>
      <c r="M672" s="452" t="s">
        <v>485</v>
      </c>
      <c r="N672" s="452" t="s">
        <v>806</v>
      </c>
      <c r="O672" s="452" t="s">
        <v>3013</v>
      </c>
    </row>
    <row r="673" spans="1:15" hidden="1" x14ac:dyDescent="0.3">
      <c r="A673" s="452" t="s">
        <v>1604</v>
      </c>
      <c r="B673" s="453" t="s">
        <v>1986</v>
      </c>
      <c r="C673" s="452" t="s">
        <v>464</v>
      </c>
      <c r="D673" s="452" t="s">
        <v>1604</v>
      </c>
      <c r="E673" s="452" t="s">
        <v>1987</v>
      </c>
      <c r="F673" s="452" t="s">
        <v>569</v>
      </c>
      <c r="G673" s="454">
        <v>34.5</v>
      </c>
      <c r="H673" s="452" t="s">
        <v>1792</v>
      </c>
      <c r="I673" s="452" t="s">
        <v>1792</v>
      </c>
      <c r="J673" s="452" t="s">
        <v>1792</v>
      </c>
      <c r="K673" s="452" t="s">
        <v>1607</v>
      </c>
      <c r="L673" s="452" t="s">
        <v>1612</v>
      </c>
      <c r="M673" s="452" t="s">
        <v>485</v>
      </c>
      <c r="N673" s="452" t="s">
        <v>813</v>
      </c>
      <c r="O673" s="452" t="s">
        <v>2244</v>
      </c>
    </row>
    <row r="674" spans="1:15" hidden="1" x14ac:dyDescent="0.3">
      <c r="A674" s="452" t="s">
        <v>1604</v>
      </c>
      <c r="B674" s="453" t="s">
        <v>1988</v>
      </c>
      <c r="C674" s="452" t="s">
        <v>464</v>
      </c>
      <c r="D674" s="452" t="s">
        <v>1604</v>
      </c>
      <c r="E674" s="452" t="s">
        <v>1989</v>
      </c>
      <c r="F674" s="452" t="s">
        <v>510</v>
      </c>
      <c r="G674" s="454">
        <v>34.5</v>
      </c>
      <c r="H674" s="452" t="s">
        <v>1990</v>
      </c>
      <c r="I674" s="452" t="s">
        <v>1990</v>
      </c>
      <c r="J674" s="452" t="s">
        <v>1991</v>
      </c>
      <c r="K674" s="452" t="s">
        <v>1607</v>
      </c>
      <c r="L674" s="452" t="s">
        <v>1612</v>
      </c>
      <c r="M674" s="452" t="s">
        <v>485</v>
      </c>
      <c r="N674" s="452" t="s">
        <v>813</v>
      </c>
      <c r="O674" s="452" t="s">
        <v>2308</v>
      </c>
    </row>
    <row r="675" spans="1:15" hidden="1" x14ac:dyDescent="0.3">
      <c r="A675" s="452" t="s">
        <v>1604</v>
      </c>
      <c r="B675" s="453" t="s">
        <v>1992</v>
      </c>
      <c r="C675" s="452" t="s">
        <v>464</v>
      </c>
      <c r="D675" s="452" t="s">
        <v>1604</v>
      </c>
      <c r="E675" s="452" t="s">
        <v>1993</v>
      </c>
      <c r="F675" s="452" t="s">
        <v>465</v>
      </c>
      <c r="G675" s="454"/>
      <c r="H675" s="452" t="s">
        <v>1994</v>
      </c>
      <c r="I675" s="452" t="s">
        <v>1994</v>
      </c>
      <c r="J675" s="452" t="s">
        <v>1994</v>
      </c>
      <c r="K675" s="452" t="s">
        <v>1607</v>
      </c>
      <c r="L675" s="452" t="s">
        <v>1612</v>
      </c>
      <c r="M675" s="452" t="s">
        <v>485</v>
      </c>
      <c r="N675" s="452" t="s">
        <v>813</v>
      </c>
      <c r="O675" s="452" t="s">
        <v>2244</v>
      </c>
    </row>
    <row r="676" spans="1:15" hidden="1" x14ac:dyDescent="0.3">
      <c r="A676" s="452" t="s">
        <v>1604</v>
      </c>
      <c r="B676" s="453" t="s">
        <v>1995</v>
      </c>
      <c r="C676" s="452" t="s">
        <v>464</v>
      </c>
      <c r="D676" s="452" t="s">
        <v>1604</v>
      </c>
      <c r="E676" s="452" t="s">
        <v>1996</v>
      </c>
      <c r="F676" s="452" t="s">
        <v>510</v>
      </c>
      <c r="G676" s="454">
        <v>34.4</v>
      </c>
      <c r="H676" s="452" t="s">
        <v>798</v>
      </c>
      <c r="I676" s="452" t="s">
        <v>798</v>
      </c>
      <c r="J676" s="452" t="s">
        <v>798</v>
      </c>
      <c r="K676" s="452" t="s">
        <v>1607</v>
      </c>
      <c r="L676" s="452" t="s">
        <v>1612</v>
      </c>
      <c r="M676" s="452" t="s">
        <v>485</v>
      </c>
      <c r="N676" s="452" t="s">
        <v>813</v>
      </c>
      <c r="O676" s="452" t="s">
        <v>2932</v>
      </c>
    </row>
    <row r="677" spans="1:15" hidden="1" x14ac:dyDescent="0.3">
      <c r="A677" s="452" t="s">
        <v>1604</v>
      </c>
      <c r="B677" s="453" t="s">
        <v>1997</v>
      </c>
      <c r="C677" s="452" t="s">
        <v>464</v>
      </c>
      <c r="D677" s="452" t="s">
        <v>1604</v>
      </c>
      <c r="E677" s="452" t="s">
        <v>1998</v>
      </c>
      <c r="F677" s="452" t="s">
        <v>465</v>
      </c>
      <c r="G677" s="454"/>
      <c r="H677" s="452" t="s">
        <v>1857</v>
      </c>
      <c r="I677" s="452" t="s">
        <v>1857</v>
      </c>
      <c r="J677" s="452" t="s">
        <v>1857</v>
      </c>
      <c r="K677" s="452" t="s">
        <v>1607</v>
      </c>
      <c r="L677" s="452" t="s">
        <v>1612</v>
      </c>
      <c r="M677" s="452" t="s">
        <v>485</v>
      </c>
      <c r="N677" s="452" t="s">
        <v>806</v>
      </c>
      <c r="O677" s="452" t="s">
        <v>1691</v>
      </c>
    </row>
    <row r="678" spans="1:15" hidden="1" x14ac:dyDescent="0.3">
      <c r="A678" s="452" t="s">
        <v>1604</v>
      </c>
      <c r="B678" s="453" t="s">
        <v>1999</v>
      </c>
      <c r="C678" s="452" t="s">
        <v>464</v>
      </c>
      <c r="D678" s="452" t="s">
        <v>1604</v>
      </c>
      <c r="E678" s="452" t="s">
        <v>2000</v>
      </c>
      <c r="F678" s="452" t="s">
        <v>569</v>
      </c>
      <c r="G678" s="454">
        <v>34.4</v>
      </c>
      <c r="H678" s="452" t="s">
        <v>798</v>
      </c>
      <c r="I678" s="452" t="s">
        <v>798</v>
      </c>
      <c r="J678" s="452" t="s">
        <v>798</v>
      </c>
      <c r="K678" s="452" t="s">
        <v>1607</v>
      </c>
      <c r="L678" s="452" t="s">
        <v>1612</v>
      </c>
      <c r="M678" s="452" t="s">
        <v>485</v>
      </c>
      <c r="N678" s="452" t="s">
        <v>813</v>
      </c>
      <c r="O678" s="452" t="s">
        <v>3015</v>
      </c>
    </row>
    <row r="679" spans="1:15" hidden="1" x14ac:dyDescent="0.3">
      <c r="A679" s="452" t="s">
        <v>1604</v>
      </c>
      <c r="B679" s="453" t="s">
        <v>2001</v>
      </c>
      <c r="C679" s="452" t="s">
        <v>464</v>
      </c>
      <c r="D679" s="452" t="s">
        <v>1604</v>
      </c>
      <c r="E679" s="452" t="s">
        <v>2002</v>
      </c>
      <c r="F679" s="452" t="s">
        <v>510</v>
      </c>
      <c r="G679" s="454">
        <v>34.4</v>
      </c>
      <c r="H679" s="452" t="s">
        <v>2003</v>
      </c>
      <c r="I679" s="452" t="s">
        <v>2003</v>
      </c>
      <c r="J679" s="452" t="s">
        <v>2003</v>
      </c>
      <c r="K679" s="452" t="s">
        <v>1607</v>
      </c>
      <c r="L679" s="452" t="s">
        <v>1612</v>
      </c>
      <c r="M679" s="452" t="s">
        <v>485</v>
      </c>
      <c r="N679" s="452" t="s">
        <v>813</v>
      </c>
      <c r="O679" s="452" t="s">
        <v>2244</v>
      </c>
    </row>
    <row r="680" spans="1:15" hidden="1" x14ac:dyDescent="0.3">
      <c r="A680" s="452" t="s">
        <v>1604</v>
      </c>
      <c r="B680" s="453" t="s">
        <v>2004</v>
      </c>
      <c r="C680" s="452" t="s">
        <v>464</v>
      </c>
      <c r="D680" s="452" t="s">
        <v>1604</v>
      </c>
      <c r="E680" s="452" t="s">
        <v>2005</v>
      </c>
      <c r="F680" s="452" t="s">
        <v>465</v>
      </c>
      <c r="G680" s="454"/>
      <c r="H680" s="452" t="s">
        <v>868</v>
      </c>
      <c r="I680" s="452" t="s">
        <v>868</v>
      </c>
      <c r="J680" s="452" t="s">
        <v>868</v>
      </c>
      <c r="K680" s="452" t="s">
        <v>1607</v>
      </c>
      <c r="L680" s="452" t="s">
        <v>1612</v>
      </c>
      <c r="M680" s="452" t="s">
        <v>485</v>
      </c>
      <c r="N680" s="452" t="s">
        <v>813</v>
      </c>
      <c r="O680" s="452" t="s">
        <v>1362</v>
      </c>
    </row>
    <row r="681" spans="1:15" hidden="1" x14ac:dyDescent="0.3">
      <c r="A681" s="452" t="s">
        <v>1604</v>
      </c>
      <c r="B681" s="453" t="s">
        <v>2006</v>
      </c>
      <c r="C681" s="452" t="s">
        <v>464</v>
      </c>
      <c r="D681" s="452" t="s">
        <v>1604</v>
      </c>
      <c r="E681" s="452" t="s">
        <v>2007</v>
      </c>
      <c r="F681" s="452" t="s">
        <v>569</v>
      </c>
      <c r="G681" s="454">
        <v>34.299999999999997</v>
      </c>
      <c r="H681" s="452" t="s">
        <v>1618</v>
      </c>
      <c r="I681" s="452" t="s">
        <v>1619</v>
      </c>
      <c r="J681" s="452" t="s">
        <v>1619</v>
      </c>
      <c r="K681" s="452" t="s">
        <v>1607</v>
      </c>
      <c r="L681" s="452" t="s">
        <v>1612</v>
      </c>
      <c r="M681" s="452" t="s">
        <v>485</v>
      </c>
      <c r="N681" s="452" t="s">
        <v>813</v>
      </c>
      <c r="O681" s="452" t="s">
        <v>2895</v>
      </c>
    </row>
    <row r="682" spans="1:15" hidden="1" x14ac:dyDescent="0.3">
      <c r="A682" s="452" t="s">
        <v>1604</v>
      </c>
      <c r="B682" s="453" t="s">
        <v>2008</v>
      </c>
      <c r="C682" s="452" t="s">
        <v>464</v>
      </c>
      <c r="D682" s="452" t="s">
        <v>1604</v>
      </c>
      <c r="E682" s="452" t="s">
        <v>2009</v>
      </c>
      <c r="F682" s="452" t="s">
        <v>465</v>
      </c>
      <c r="G682" s="454"/>
      <c r="H682" s="452" t="s">
        <v>966</v>
      </c>
      <c r="I682" s="452" t="s">
        <v>966</v>
      </c>
      <c r="J682" s="452" t="s">
        <v>966</v>
      </c>
      <c r="K682" s="452" t="s">
        <v>1607</v>
      </c>
      <c r="L682" s="452" t="s">
        <v>1612</v>
      </c>
      <c r="M682" s="452" t="s">
        <v>485</v>
      </c>
      <c r="N682" s="452" t="s">
        <v>813</v>
      </c>
      <c r="O682" s="452" t="s">
        <v>2244</v>
      </c>
    </row>
    <row r="683" spans="1:15" hidden="1" x14ac:dyDescent="0.3">
      <c r="A683" s="452" t="s">
        <v>1604</v>
      </c>
      <c r="B683" s="453" t="s">
        <v>2010</v>
      </c>
      <c r="C683" s="452" t="s">
        <v>464</v>
      </c>
      <c r="D683" s="452" t="s">
        <v>1604</v>
      </c>
      <c r="E683" s="452" t="s">
        <v>2011</v>
      </c>
      <c r="F683" s="452" t="s">
        <v>569</v>
      </c>
      <c r="G683" s="454">
        <v>34.1</v>
      </c>
      <c r="H683" s="452" t="s">
        <v>1883</v>
      </c>
      <c r="I683" s="452" t="s">
        <v>1883</v>
      </c>
      <c r="J683" s="452" t="s">
        <v>2012</v>
      </c>
      <c r="K683" s="452" t="s">
        <v>1607</v>
      </c>
      <c r="L683" s="452" t="s">
        <v>1612</v>
      </c>
      <c r="M683" s="452" t="s">
        <v>485</v>
      </c>
      <c r="N683" s="452" t="s">
        <v>813</v>
      </c>
      <c r="O683" s="452" t="s">
        <v>3012</v>
      </c>
    </row>
    <row r="684" spans="1:15" hidden="1" x14ac:dyDescent="0.3">
      <c r="A684" s="452" t="s">
        <v>1604</v>
      </c>
      <c r="B684" s="453" t="s">
        <v>2013</v>
      </c>
      <c r="C684" s="452" t="s">
        <v>464</v>
      </c>
      <c r="D684" s="452" t="s">
        <v>1604</v>
      </c>
      <c r="E684" s="452" t="s">
        <v>2014</v>
      </c>
      <c r="F684" s="452" t="s">
        <v>569</v>
      </c>
      <c r="G684" s="454">
        <v>34.299999999999997</v>
      </c>
      <c r="H684" s="452" t="s">
        <v>2015</v>
      </c>
      <c r="I684" s="452" t="s">
        <v>2015</v>
      </c>
      <c r="J684" s="452" t="s">
        <v>2015</v>
      </c>
      <c r="K684" s="452" t="s">
        <v>1607</v>
      </c>
      <c r="L684" s="452" t="s">
        <v>1612</v>
      </c>
      <c r="M684" s="452" t="s">
        <v>485</v>
      </c>
      <c r="N684" s="452" t="s">
        <v>468</v>
      </c>
      <c r="O684" s="452" t="s">
        <v>685</v>
      </c>
    </row>
    <row r="685" spans="1:15" hidden="1" x14ac:dyDescent="0.3">
      <c r="A685" s="452" t="s">
        <v>1604</v>
      </c>
      <c r="B685" s="453" t="s">
        <v>2016</v>
      </c>
      <c r="C685" s="452" t="s">
        <v>464</v>
      </c>
      <c r="D685" s="452" t="s">
        <v>1604</v>
      </c>
      <c r="E685" s="452" t="s">
        <v>2017</v>
      </c>
      <c r="F685" s="452" t="s">
        <v>569</v>
      </c>
      <c r="G685" s="454">
        <v>34.299999999999997</v>
      </c>
      <c r="H685" s="452" t="s">
        <v>2018</v>
      </c>
      <c r="I685" s="452" t="s">
        <v>2018</v>
      </c>
      <c r="J685" s="452" t="s">
        <v>2018</v>
      </c>
      <c r="K685" s="452" t="s">
        <v>1607</v>
      </c>
      <c r="L685" s="452" t="s">
        <v>1612</v>
      </c>
      <c r="M685" s="452" t="s">
        <v>485</v>
      </c>
      <c r="N685" s="452" t="s">
        <v>806</v>
      </c>
      <c r="O685" s="452" t="s">
        <v>1691</v>
      </c>
    </row>
    <row r="686" spans="1:15" hidden="1" x14ac:dyDescent="0.3">
      <c r="A686" s="452" t="s">
        <v>1604</v>
      </c>
      <c r="B686" s="453" t="s">
        <v>2019</v>
      </c>
      <c r="C686" s="452" t="s">
        <v>464</v>
      </c>
      <c r="D686" s="452" t="s">
        <v>1604</v>
      </c>
      <c r="E686" s="452" t="s">
        <v>2020</v>
      </c>
      <c r="F686" s="452" t="s">
        <v>465</v>
      </c>
      <c r="G686" s="454"/>
      <c r="H686" s="452" t="s">
        <v>798</v>
      </c>
      <c r="I686" s="452" t="s">
        <v>798</v>
      </c>
      <c r="J686" s="452" t="s">
        <v>798</v>
      </c>
      <c r="K686" s="452" t="s">
        <v>1607</v>
      </c>
      <c r="L686" s="452" t="s">
        <v>1612</v>
      </c>
      <c r="M686" s="452" t="s">
        <v>485</v>
      </c>
      <c r="N686" s="452" t="s">
        <v>813</v>
      </c>
      <c r="O686" s="452" t="s">
        <v>3015</v>
      </c>
    </row>
    <row r="687" spans="1:15" hidden="1" x14ac:dyDescent="0.3">
      <c r="A687" s="452" t="s">
        <v>1604</v>
      </c>
      <c r="B687" s="453" t="s">
        <v>2021</v>
      </c>
      <c r="C687" s="452" t="s">
        <v>464</v>
      </c>
      <c r="D687" s="452" t="s">
        <v>1604</v>
      </c>
      <c r="E687" s="452" t="s">
        <v>2022</v>
      </c>
      <c r="F687" s="452" t="s">
        <v>479</v>
      </c>
      <c r="G687" s="454"/>
      <c r="H687" s="452" t="s">
        <v>2023</v>
      </c>
      <c r="I687" s="452" t="s">
        <v>2023</v>
      </c>
      <c r="J687" s="452" t="s">
        <v>2023</v>
      </c>
      <c r="K687" s="452" t="s">
        <v>1607</v>
      </c>
      <c r="L687" s="452" t="s">
        <v>1612</v>
      </c>
      <c r="M687" s="452" t="s">
        <v>485</v>
      </c>
      <c r="N687" s="452" t="s">
        <v>813</v>
      </c>
      <c r="O687" s="452" t="s">
        <v>2244</v>
      </c>
    </row>
    <row r="688" spans="1:15" hidden="1" x14ac:dyDescent="0.3">
      <c r="A688" s="452" t="s">
        <v>1604</v>
      </c>
      <c r="B688" s="453" t="s">
        <v>2024</v>
      </c>
      <c r="C688" s="452" t="s">
        <v>464</v>
      </c>
      <c r="D688" s="452" t="s">
        <v>1604</v>
      </c>
      <c r="E688" s="452" t="s">
        <v>2025</v>
      </c>
      <c r="F688" s="452" t="s">
        <v>465</v>
      </c>
      <c r="G688" s="454"/>
      <c r="H688" s="452" t="s">
        <v>1764</v>
      </c>
      <c r="I688" s="452" t="s">
        <v>1764</v>
      </c>
      <c r="J688" s="452" t="s">
        <v>1765</v>
      </c>
      <c r="K688" s="452" t="s">
        <v>1607</v>
      </c>
      <c r="L688" s="452" t="s">
        <v>1612</v>
      </c>
      <c r="M688" s="452" t="s">
        <v>485</v>
      </c>
      <c r="N688" s="452" t="s">
        <v>813</v>
      </c>
      <c r="O688" s="452" t="s">
        <v>1362</v>
      </c>
    </row>
    <row r="689" spans="1:15" hidden="1" x14ac:dyDescent="0.3">
      <c r="A689" s="452" t="s">
        <v>1604</v>
      </c>
      <c r="B689" s="453" t="s">
        <v>2026</v>
      </c>
      <c r="C689" s="452" t="s">
        <v>464</v>
      </c>
      <c r="D689" s="452" t="s">
        <v>1604</v>
      </c>
      <c r="E689" s="452" t="s">
        <v>2027</v>
      </c>
      <c r="F689" s="452" t="s">
        <v>465</v>
      </c>
      <c r="G689" s="454"/>
      <c r="H689" s="452" t="s">
        <v>1778</v>
      </c>
      <c r="I689" s="452" t="s">
        <v>1778</v>
      </c>
      <c r="J689" s="452" t="s">
        <v>1717</v>
      </c>
      <c r="K689" s="452" t="s">
        <v>1607</v>
      </c>
      <c r="L689" s="452" t="s">
        <v>1612</v>
      </c>
      <c r="M689" s="452" t="s">
        <v>485</v>
      </c>
      <c r="N689" s="452" t="s">
        <v>813</v>
      </c>
      <c r="O689" s="452" t="s">
        <v>3012</v>
      </c>
    </row>
    <row r="690" spans="1:15" hidden="1" x14ac:dyDescent="0.3">
      <c r="A690" s="452" t="s">
        <v>1604</v>
      </c>
      <c r="B690" s="453" t="s">
        <v>2028</v>
      </c>
      <c r="C690" s="452" t="s">
        <v>464</v>
      </c>
      <c r="D690" s="452" t="s">
        <v>1604</v>
      </c>
      <c r="E690" s="452" t="s">
        <v>2029</v>
      </c>
      <c r="F690" s="452" t="s">
        <v>479</v>
      </c>
      <c r="G690" s="454"/>
      <c r="H690" s="452" t="s">
        <v>1717</v>
      </c>
      <c r="I690" s="452" t="s">
        <v>1717</v>
      </c>
      <c r="J690" s="452" t="s">
        <v>1717</v>
      </c>
      <c r="K690" s="452" t="s">
        <v>1607</v>
      </c>
      <c r="L690" s="452" t="s">
        <v>1612</v>
      </c>
      <c r="M690" s="452" t="s">
        <v>485</v>
      </c>
      <c r="N690" s="452" t="s">
        <v>468</v>
      </c>
      <c r="O690" s="452" t="s">
        <v>3017</v>
      </c>
    </row>
    <row r="691" spans="1:15" hidden="1" x14ac:dyDescent="0.3">
      <c r="A691" s="452" t="s">
        <v>1604</v>
      </c>
      <c r="B691" s="453" t="s">
        <v>2030</v>
      </c>
      <c r="C691" s="452" t="s">
        <v>464</v>
      </c>
      <c r="D691" s="452" t="s">
        <v>1604</v>
      </c>
      <c r="E691" s="452" t="s">
        <v>2031</v>
      </c>
      <c r="F691" s="452" t="s">
        <v>569</v>
      </c>
      <c r="G691" s="454">
        <v>34.299999999999997</v>
      </c>
      <c r="H691" s="452" t="s">
        <v>1619</v>
      </c>
      <c r="I691" s="452" t="s">
        <v>1619</v>
      </c>
      <c r="J691" s="452" t="s">
        <v>2032</v>
      </c>
      <c r="K691" s="452" t="s">
        <v>1607</v>
      </c>
      <c r="L691" s="452" t="s">
        <v>1612</v>
      </c>
      <c r="M691" s="452" t="s">
        <v>485</v>
      </c>
      <c r="N691" s="452" t="s">
        <v>813</v>
      </c>
      <c r="O691" s="452" t="s">
        <v>2244</v>
      </c>
    </row>
    <row r="692" spans="1:15" hidden="1" x14ac:dyDescent="0.3">
      <c r="A692" s="452" t="s">
        <v>1604</v>
      </c>
      <c r="B692" s="453" t="s">
        <v>2033</v>
      </c>
      <c r="C692" s="452" t="s">
        <v>464</v>
      </c>
      <c r="D692" s="452" t="s">
        <v>1604</v>
      </c>
      <c r="E692" s="452" t="s">
        <v>2034</v>
      </c>
      <c r="F692" s="452" t="s">
        <v>465</v>
      </c>
      <c r="G692" s="454"/>
      <c r="H692" s="452" t="s">
        <v>1802</v>
      </c>
      <c r="I692" s="452" t="s">
        <v>1802</v>
      </c>
      <c r="J692" s="452" t="s">
        <v>1802</v>
      </c>
      <c r="K692" s="452" t="s">
        <v>1607</v>
      </c>
      <c r="L692" s="452" t="s">
        <v>1612</v>
      </c>
      <c r="M692" s="452" t="s">
        <v>485</v>
      </c>
      <c r="N692" s="452" t="s">
        <v>813</v>
      </c>
      <c r="O692" s="452" t="s">
        <v>3012</v>
      </c>
    </row>
    <row r="693" spans="1:15" hidden="1" x14ac:dyDescent="0.3">
      <c r="A693" s="452" t="s">
        <v>1604</v>
      </c>
      <c r="B693" s="453" t="s">
        <v>2035</v>
      </c>
      <c r="C693" s="452" t="s">
        <v>464</v>
      </c>
      <c r="D693" s="452" t="s">
        <v>1604</v>
      </c>
      <c r="E693" s="452" t="s">
        <v>2036</v>
      </c>
      <c r="F693" s="452" t="s">
        <v>465</v>
      </c>
      <c r="G693" s="454"/>
      <c r="H693" s="452" t="s">
        <v>1789</v>
      </c>
      <c r="I693" s="452" t="s">
        <v>1789</v>
      </c>
      <c r="J693" s="452" t="s">
        <v>1789</v>
      </c>
      <c r="K693" s="452" t="s">
        <v>1607</v>
      </c>
      <c r="L693" s="452" t="s">
        <v>1612</v>
      </c>
      <c r="M693" s="452" t="s">
        <v>485</v>
      </c>
      <c r="N693" s="452" t="s">
        <v>813</v>
      </c>
      <c r="O693" s="452" t="s">
        <v>1362</v>
      </c>
    </row>
    <row r="694" spans="1:15" hidden="1" x14ac:dyDescent="0.3">
      <c r="A694" s="452" t="s">
        <v>1604</v>
      </c>
      <c r="B694" s="453" t="s">
        <v>2037</v>
      </c>
      <c r="C694" s="452" t="s">
        <v>464</v>
      </c>
      <c r="D694" s="452" t="s">
        <v>1604</v>
      </c>
      <c r="E694" s="452" t="s">
        <v>2038</v>
      </c>
      <c r="F694" s="452" t="s">
        <v>569</v>
      </c>
      <c r="G694" s="454">
        <v>34.1</v>
      </c>
      <c r="H694" s="452" t="s">
        <v>1815</v>
      </c>
      <c r="I694" s="452" t="s">
        <v>1815</v>
      </c>
      <c r="J694" s="452" t="s">
        <v>1815</v>
      </c>
      <c r="K694" s="452" t="s">
        <v>1607</v>
      </c>
      <c r="L694" s="452" t="s">
        <v>1612</v>
      </c>
      <c r="M694" s="452" t="s">
        <v>485</v>
      </c>
      <c r="N694" s="452" t="s">
        <v>813</v>
      </c>
      <c r="O694" s="452" t="s">
        <v>3012</v>
      </c>
    </row>
    <row r="695" spans="1:15" hidden="1" x14ac:dyDescent="0.3">
      <c r="A695" s="452" t="s">
        <v>1604</v>
      </c>
      <c r="B695" s="453" t="s">
        <v>2039</v>
      </c>
      <c r="C695" s="452" t="s">
        <v>464</v>
      </c>
      <c r="D695" s="452" t="s">
        <v>1604</v>
      </c>
      <c r="E695" s="452" t="s">
        <v>2040</v>
      </c>
      <c r="F695" s="452" t="s">
        <v>465</v>
      </c>
      <c r="G695" s="454"/>
      <c r="H695" s="452" t="s">
        <v>1928</v>
      </c>
      <c r="I695" s="452" t="s">
        <v>1928</v>
      </c>
      <c r="J695" s="452" t="s">
        <v>1928</v>
      </c>
      <c r="K695" s="452" t="s">
        <v>1607</v>
      </c>
      <c r="L695" s="452" t="s">
        <v>1612</v>
      </c>
      <c r="M695" s="452" t="s">
        <v>485</v>
      </c>
      <c r="N695" s="452" t="s">
        <v>813</v>
      </c>
      <c r="O695" s="452" t="s">
        <v>2654</v>
      </c>
    </row>
    <row r="696" spans="1:15" hidden="1" x14ac:dyDescent="0.3">
      <c r="A696" s="452" t="s">
        <v>1604</v>
      </c>
      <c r="B696" s="453" t="s">
        <v>2041</v>
      </c>
      <c r="C696" s="452" t="s">
        <v>464</v>
      </c>
      <c r="D696" s="452" t="s">
        <v>1604</v>
      </c>
      <c r="E696" s="452" t="s">
        <v>2042</v>
      </c>
      <c r="F696" s="452" t="s">
        <v>465</v>
      </c>
      <c r="G696" s="454"/>
      <c r="H696" s="452" t="s">
        <v>1802</v>
      </c>
      <c r="I696" s="452" t="s">
        <v>1802</v>
      </c>
      <c r="J696" s="452" t="s">
        <v>1802</v>
      </c>
      <c r="K696" s="452" t="s">
        <v>1607</v>
      </c>
      <c r="L696" s="452" t="s">
        <v>1612</v>
      </c>
      <c r="M696" s="452" t="s">
        <v>485</v>
      </c>
      <c r="N696" s="452" t="s">
        <v>813</v>
      </c>
      <c r="O696" s="452" t="s">
        <v>3012</v>
      </c>
    </row>
    <row r="697" spans="1:15" hidden="1" x14ac:dyDescent="0.3">
      <c r="A697" s="452" t="s">
        <v>1604</v>
      </c>
      <c r="B697" s="453" t="s">
        <v>2043</v>
      </c>
      <c r="C697" s="452" t="s">
        <v>464</v>
      </c>
      <c r="D697" s="452" t="s">
        <v>1604</v>
      </c>
      <c r="E697" s="452" t="s">
        <v>2044</v>
      </c>
      <c r="F697" s="452" t="s">
        <v>479</v>
      </c>
      <c r="G697" s="454"/>
      <c r="H697" s="452" t="s">
        <v>1851</v>
      </c>
      <c r="I697" s="452" t="s">
        <v>1851</v>
      </c>
      <c r="J697" s="452" t="s">
        <v>1851</v>
      </c>
      <c r="K697" s="452" t="s">
        <v>1607</v>
      </c>
      <c r="L697" s="452" t="s">
        <v>1612</v>
      </c>
      <c r="M697" s="452" t="s">
        <v>485</v>
      </c>
      <c r="N697" s="452" t="s">
        <v>813</v>
      </c>
      <c r="O697" s="452" t="s">
        <v>3012</v>
      </c>
    </row>
    <row r="698" spans="1:15" hidden="1" x14ac:dyDescent="0.3">
      <c r="A698" s="452" t="s">
        <v>1604</v>
      </c>
      <c r="B698" s="453" t="s">
        <v>2045</v>
      </c>
      <c r="C698" s="452" t="s">
        <v>464</v>
      </c>
      <c r="D698" s="452" t="s">
        <v>1604</v>
      </c>
      <c r="E698" s="452" t="s">
        <v>2046</v>
      </c>
      <c r="F698" s="452" t="s">
        <v>465</v>
      </c>
      <c r="G698" s="454"/>
      <c r="H698" s="452" t="s">
        <v>2047</v>
      </c>
      <c r="I698" s="452" t="s">
        <v>2047</v>
      </c>
      <c r="J698" s="452" t="s">
        <v>2047</v>
      </c>
      <c r="K698" s="452" t="s">
        <v>1607</v>
      </c>
      <c r="L698" s="452" t="s">
        <v>1612</v>
      </c>
      <c r="M698" s="452" t="s">
        <v>485</v>
      </c>
      <c r="N698" s="452" t="s">
        <v>813</v>
      </c>
      <c r="O698" s="452" t="s">
        <v>2932</v>
      </c>
    </row>
    <row r="699" spans="1:15" hidden="1" x14ac:dyDescent="0.3">
      <c r="A699" s="452" t="s">
        <v>1604</v>
      </c>
      <c r="B699" s="453" t="s">
        <v>2048</v>
      </c>
      <c r="C699" s="452" t="s">
        <v>464</v>
      </c>
      <c r="D699" s="452" t="s">
        <v>1604</v>
      </c>
      <c r="E699" s="452" t="s">
        <v>2049</v>
      </c>
      <c r="F699" s="452" t="s">
        <v>569</v>
      </c>
      <c r="G699" s="454">
        <v>34</v>
      </c>
      <c r="H699" s="452" t="s">
        <v>1876</v>
      </c>
      <c r="I699" s="452" t="s">
        <v>1876</v>
      </c>
      <c r="J699" s="452" t="s">
        <v>1876</v>
      </c>
      <c r="K699" s="452" t="s">
        <v>1607</v>
      </c>
      <c r="L699" s="452" t="s">
        <v>1612</v>
      </c>
      <c r="M699" s="452" t="s">
        <v>485</v>
      </c>
      <c r="N699" s="452" t="s">
        <v>806</v>
      </c>
      <c r="O699" s="452" t="s">
        <v>3013</v>
      </c>
    </row>
    <row r="700" spans="1:15" hidden="1" x14ac:dyDescent="0.3">
      <c r="A700" s="452" t="s">
        <v>1604</v>
      </c>
      <c r="B700" s="453" t="s">
        <v>2050</v>
      </c>
      <c r="C700" s="452" t="s">
        <v>464</v>
      </c>
      <c r="D700" s="452" t="s">
        <v>1604</v>
      </c>
      <c r="E700" s="452" t="s">
        <v>2051</v>
      </c>
      <c r="F700" s="452" t="s">
        <v>465</v>
      </c>
      <c r="G700" s="454"/>
      <c r="H700" s="452" t="s">
        <v>1802</v>
      </c>
      <c r="I700" s="452" t="s">
        <v>1802</v>
      </c>
      <c r="J700" s="452" t="s">
        <v>1802</v>
      </c>
      <c r="K700" s="452" t="s">
        <v>1607</v>
      </c>
      <c r="L700" s="452" t="s">
        <v>1612</v>
      </c>
      <c r="M700" s="452" t="s">
        <v>485</v>
      </c>
      <c r="N700" s="452" t="s">
        <v>813</v>
      </c>
      <c r="O700" s="452" t="s">
        <v>1801</v>
      </c>
    </row>
    <row r="701" spans="1:15" hidden="1" x14ac:dyDescent="0.3">
      <c r="A701" s="452" t="s">
        <v>1604</v>
      </c>
      <c r="B701" s="453" t="s">
        <v>2052</v>
      </c>
      <c r="C701" s="452" t="s">
        <v>464</v>
      </c>
      <c r="D701" s="452" t="s">
        <v>1604</v>
      </c>
      <c r="E701" s="452" t="s">
        <v>2053</v>
      </c>
      <c r="F701" s="452" t="s">
        <v>465</v>
      </c>
      <c r="G701" s="454"/>
      <c r="H701" s="452" t="s">
        <v>1659</v>
      </c>
      <c r="I701" s="452" t="s">
        <v>1659</v>
      </c>
      <c r="J701" s="452" t="s">
        <v>1659</v>
      </c>
      <c r="K701" s="452" t="s">
        <v>1607</v>
      </c>
      <c r="L701" s="452" t="s">
        <v>1612</v>
      </c>
      <c r="M701" s="452" t="s">
        <v>485</v>
      </c>
      <c r="N701" s="452" t="s">
        <v>813</v>
      </c>
      <c r="O701" s="452" t="s">
        <v>2654</v>
      </c>
    </row>
    <row r="702" spans="1:15" hidden="1" x14ac:dyDescent="0.3">
      <c r="A702" s="452" t="s">
        <v>1604</v>
      </c>
      <c r="B702" s="453" t="s">
        <v>2054</v>
      </c>
      <c r="C702" s="452" t="s">
        <v>464</v>
      </c>
      <c r="D702" s="452" t="s">
        <v>1604</v>
      </c>
      <c r="E702" s="452" t="s">
        <v>2055</v>
      </c>
      <c r="F702" s="452" t="s">
        <v>569</v>
      </c>
      <c r="G702" s="454">
        <v>34</v>
      </c>
      <c r="H702" s="452" t="s">
        <v>886</v>
      </c>
      <c r="I702" s="452" t="s">
        <v>886</v>
      </c>
      <c r="J702" s="452" t="s">
        <v>1866</v>
      </c>
      <c r="K702" s="452" t="s">
        <v>1607</v>
      </c>
      <c r="L702" s="452" t="s">
        <v>1612</v>
      </c>
      <c r="M702" s="452" t="s">
        <v>485</v>
      </c>
      <c r="N702" s="452" t="s">
        <v>813</v>
      </c>
      <c r="O702" s="452" t="s">
        <v>2244</v>
      </c>
    </row>
    <row r="703" spans="1:15" hidden="1" x14ac:dyDescent="0.3">
      <c r="A703" s="452" t="s">
        <v>1604</v>
      </c>
      <c r="B703" s="453" t="s">
        <v>2056</v>
      </c>
      <c r="C703" s="452" t="s">
        <v>464</v>
      </c>
      <c r="D703" s="452" t="s">
        <v>1604</v>
      </c>
      <c r="E703" s="452" t="s">
        <v>2057</v>
      </c>
      <c r="F703" s="452" t="s">
        <v>465</v>
      </c>
      <c r="G703" s="454"/>
      <c r="H703" s="452" t="s">
        <v>2058</v>
      </c>
      <c r="I703" s="452" t="s">
        <v>2058</v>
      </c>
      <c r="J703" s="452" t="s">
        <v>2058</v>
      </c>
      <c r="K703" s="452" t="s">
        <v>1607</v>
      </c>
      <c r="L703" s="452" t="s">
        <v>1612</v>
      </c>
      <c r="M703" s="452" t="s">
        <v>485</v>
      </c>
      <c r="N703" s="452" t="s">
        <v>813</v>
      </c>
      <c r="O703" s="452" t="s">
        <v>2895</v>
      </c>
    </row>
    <row r="704" spans="1:15" hidden="1" x14ac:dyDescent="0.3">
      <c r="A704" s="452" t="s">
        <v>1604</v>
      </c>
      <c r="B704" s="453" t="s">
        <v>2059</v>
      </c>
      <c r="C704" s="452" t="s">
        <v>464</v>
      </c>
      <c r="D704" s="452" t="s">
        <v>1604</v>
      </c>
      <c r="E704" s="452" t="s">
        <v>2060</v>
      </c>
      <c r="F704" s="452" t="s">
        <v>510</v>
      </c>
      <c r="G704" s="454">
        <v>33.9</v>
      </c>
      <c r="H704" s="452" t="s">
        <v>1723</v>
      </c>
      <c r="I704" s="452" t="s">
        <v>1723</v>
      </c>
      <c r="J704" s="452" t="s">
        <v>1723</v>
      </c>
      <c r="K704" s="452" t="s">
        <v>1607</v>
      </c>
      <c r="L704" s="452" t="s">
        <v>1612</v>
      </c>
      <c r="M704" s="452" t="s">
        <v>485</v>
      </c>
      <c r="N704" s="452" t="s">
        <v>799</v>
      </c>
      <c r="O704" s="452" t="s">
        <v>2607</v>
      </c>
    </row>
    <row r="705" spans="1:15" hidden="1" x14ac:dyDescent="0.3">
      <c r="A705" s="452" t="s">
        <v>1604</v>
      </c>
      <c r="B705" s="453" t="s">
        <v>2061</v>
      </c>
      <c r="C705" s="452" t="s">
        <v>464</v>
      </c>
      <c r="D705" s="452" t="s">
        <v>1604</v>
      </c>
      <c r="E705" s="452" t="s">
        <v>2062</v>
      </c>
      <c r="F705" s="452" t="s">
        <v>569</v>
      </c>
      <c r="G705" s="454">
        <v>33.9</v>
      </c>
      <c r="H705" s="452" t="s">
        <v>2063</v>
      </c>
      <c r="I705" s="452" t="s">
        <v>2063</v>
      </c>
      <c r="J705" s="452" t="s">
        <v>2063</v>
      </c>
      <c r="K705" s="452" t="s">
        <v>1607</v>
      </c>
      <c r="L705" s="452" t="s">
        <v>1612</v>
      </c>
      <c r="M705" s="452" t="s">
        <v>485</v>
      </c>
      <c r="N705" s="452" t="s">
        <v>813</v>
      </c>
      <c r="O705" s="452" t="s">
        <v>1801</v>
      </c>
    </row>
    <row r="706" spans="1:15" hidden="1" x14ac:dyDescent="0.3">
      <c r="A706" s="452" t="s">
        <v>1604</v>
      </c>
      <c r="B706" s="453" t="s">
        <v>2064</v>
      </c>
      <c r="C706" s="452" t="s">
        <v>464</v>
      </c>
      <c r="D706" s="452" t="s">
        <v>1604</v>
      </c>
      <c r="E706" s="452" t="s">
        <v>2065</v>
      </c>
      <c r="F706" s="452" t="s">
        <v>465</v>
      </c>
      <c r="G706" s="454"/>
      <c r="H706" s="452" t="s">
        <v>608</v>
      </c>
      <c r="I706" s="452" t="s">
        <v>608</v>
      </c>
      <c r="J706" s="452" t="s">
        <v>608</v>
      </c>
      <c r="K706" s="452" t="s">
        <v>1607</v>
      </c>
      <c r="L706" s="452" t="s">
        <v>1612</v>
      </c>
      <c r="M706" s="452" t="s">
        <v>485</v>
      </c>
      <c r="N706" s="452" t="s">
        <v>813</v>
      </c>
      <c r="O706" s="452" t="s">
        <v>2932</v>
      </c>
    </row>
    <row r="707" spans="1:15" hidden="1" x14ac:dyDescent="0.3">
      <c r="A707" s="452" t="s">
        <v>1604</v>
      </c>
      <c r="B707" s="453" t="s">
        <v>2066</v>
      </c>
      <c r="C707" s="452" t="s">
        <v>464</v>
      </c>
      <c r="D707" s="452" t="s">
        <v>1604</v>
      </c>
      <c r="E707" s="452" t="s">
        <v>2067</v>
      </c>
      <c r="F707" s="452" t="s">
        <v>465</v>
      </c>
      <c r="G707" s="454"/>
      <c r="H707" s="452" t="s">
        <v>2068</v>
      </c>
      <c r="I707" s="452" t="s">
        <v>2068</v>
      </c>
      <c r="J707" s="452" t="s">
        <v>2068</v>
      </c>
      <c r="K707" s="452" t="s">
        <v>1607</v>
      </c>
      <c r="L707" s="452" t="s">
        <v>1612</v>
      </c>
      <c r="M707" s="452" t="s">
        <v>485</v>
      </c>
      <c r="N707" s="452" t="s">
        <v>813</v>
      </c>
      <c r="O707" s="452" t="s">
        <v>2932</v>
      </c>
    </row>
    <row r="708" spans="1:15" hidden="1" x14ac:dyDescent="0.3">
      <c r="A708" s="452" t="s">
        <v>1604</v>
      </c>
      <c r="B708" s="453" t="s">
        <v>2069</v>
      </c>
      <c r="C708" s="452" t="s">
        <v>464</v>
      </c>
      <c r="D708" s="452" t="s">
        <v>1604</v>
      </c>
      <c r="E708" s="452" t="s">
        <v>2070</v>
      </c>
      <c r="F708" s="452" t="s">
        <v>465</v>
      </c>
      <c r="G708" s="454"/>
      <c r="H708" s="452" t="s">
        <v>1802</v>
      </c>
      <c r="I708" s="452" t="s">
        <v>1802</v>
      </c>
      <c r="J708" s="452" t="s">
        <v>1802</v>
      </c>
      <c r="K708" s="452" t="s">
        <v>1607</v>
      </c>
      <c r="L708" s="452" t="s">
        <v>1612</v>
      </c>
      <c r="M708" s="452" t="s">
        <v>485</v>
      </c>
      <c r="N708" s="452" t="s">
        <v>813</v>
      </c>
      <c r="O708" s="452" t="s">
        <v>1801</v>
      </c>
    </row>
    <row r="709" spans="1:15" hidden="1" x14ac:dyDescent="0.3">
      <c r="A709" s="452" t="s">
        <v>1604</v>
      </c>
      <c r="B709" s="453" t="s">
        <v>2071</v>
      </c>
      <c r="C709" s="452" t="s">
        <v>464</v>
      </c>
      <c r="D709" s="452" t="s">
        <v>1604</v>
      </c>
      <c r="E709" s="452" t="s">
        <v>2072</v>
      </c>
      <c r="F709" s="452" t="s">
        <v>569</v>
      </c>
      <c r="G709" s="454">
        <v>33.799999999999997</v>
      </c>
      <c r="H709" s="452" t="s">
        <v>1745</v>
      </c>
      <c r="I709" s="452" t="s">
        <v>1746</v>
      </c>
      <c r="J709" s="452" t="s">
        <v>1854</v>
      </c>
      <c r="K709" s="452" t="s">
        <v>1607</v>
      </c>
      <c r="L709" s="452" t="s">
        <v>1612</v>
      </c>
      <c r="M709" s="452" t="s">
        <v>485</v>
      </c>
      <c r="N709" s="452" t="s">
        <v>813</v>
      </c>
      <c r="O709" s="452" t="s">
        <v>2308</v>
      </c>
    </row>
    <row r="710" spans="1:15" hidden="1" x14ac:dyDescent="0.3">
      <c r="A710" s="452" t="s">
        <v>1604</v>
      </c>
      <c r="B710" s="453" t="s">
        <v>2073</v>
      </c>
      <c r="C710" s="452" t="s">
        <v>464</v>
      </c>
      <c r="D710" s="452" t="s">
        <v>1604</v>
      </c>
      <c r="E710" s="452" t="s">
        <v>2074</v>
      </c>
      <c r="F710" s="452" t="s">
        <v>465</v>
      </c>
      <c r="G710" s="454"/>
      <c r="H710" s="452" t="s">
        <v>1802</v>
      </c>
      <c r="I710" s="452" t="s">
        <v>1802</v>
      </c>
      <c r="J710" s="452" t="s">
        <v>1802</v>
      </c>
      <c r="K710" s="452" t="s">
        <v>1607</v>
      </c>
      <c r="L710" s="452" t="s">
        <v>1612</v>
      </c>
      <c r="M710" s="452" t="s">
        <v>485</v>
      </c>
      <c r="N710" s="452" t="s">
        <v>813</v>
      </c>
      <c r="O710" s="452" t="s">
        <v>1801</v>
      </c>
    </row>
    <row r="711" spans="1:15" hidden="1" x14ac:dyDescent="0.3">
      <c r="A711" s="452" t="s">
        <v>1604</v>
      </c>
      <c r="B711" s="453" t="s">
        <v>2075</v>
      </c>
      <c r="C711" s="452" t="s">
        <v>464</v>
      </c>
      <c r="D711" s="452" t="s">
        <v>1604</v>
      </c>
      <c r="E711" s="452" t="s">
        <v>2076</v>
      </c>
      <c r="F711" s="452" t="s">
        <v>569</v>
      </c>
      <c r="G711" s="454">
        <v>33.799999999999997</v>
      </c>
      <c r="H711" s="452" t="s">
        <v>886</v>
      </c>
      <c r="I711" s="452" t="s">
        <v>886</v>
      </c>
      <c r="J711" s="452" t="s">
        <v>2077</v>
      </c>
      <c r="K711" s="452" t="s">
        <v>1607</v>
      </c>
      <c r="L711" s="452" t="s">
        <v>1612</v>
      </c>
      <c r="M711" s="452" t="s">
        <v>485</v>
      </c>
      <c r="N711" s="452" t="s">
        <v>813</v>
      </c>
      <c r="O711" s="452" t="s">
        <v>1362</v>
      </c>
    </row>
    <row r="712" spans="1:15" hidden="1" x14ac:dyDescent="0.3">
      <c r="A712" s="452" t="s">
        <v>1604</v>
      </c>
      <c r="B712" s="453" t="s">
        <v>2078</v>
      </c>
      <c r="C712" s="452" t="s">
        <v>464</v>
      </c>
      <c r="D712" s="452" t="s">
        <v>1604</v>
      </c>
      <c r="E712" s="452" t="s">
        <v>2079</v>
      </c>
      <c r="F712" s="452" t="s">
        <v>569</v>
      </c>
      <c r="G712" s="454">
        <v>33.700000000000003</v>
      </c>
      <c r="H712" s="452" t="s">
        <v>886</v>
      </c>
      <c r="I712" s="452" t="s">
        <v>886</v>
      </c>
      <c r="J712" s="452" t="s">
        <v>1866</v>
      </c>
      <c r="K712" s="452" t="s">
        <v>1607</v>
      </c>
      <c r="L712" s="452" t="s">
        <v>1612</v>
      </c>
      <c r="M712" s="452" t="s">
        <v>485</v>
      </c>
      <c r="N712" s="452" t="s">
        <v>813</v>
      </c>
      <c r="O712" s="452" t="s">
        <v>2244</v>
      </c>
    </row>
    <row r="713" spans="1:15" hidden="1" x14ac:dyDescent="0.3">
      <c r="A713" s="452" t="s">
        <v>1604</v>
      </c>
      <c r="B713" s="453" t="s">
        <v>2080</v>
      </c>
      <c r="C713" s="452" t="s">
        <v>464</v>
      </c>
      <c r="D713" s="452" t="s">
        <v>1604</v>
      </c>
      <c r="E713" s="452" t="s">
        <v>2081</v>
      </c>
      <c r="F713" s="452" t="s">
        <v>569</v>
      </c>
      <c r="G713" s="454">
        <v>33.5</v>
      </c>
      <c r="H713" s="452" t="s">
        <v>1883</v>
      </c>
      <c r="I713" s="452" t="s">
        <v>1883</v>
      </c>
      <c r="J713" s="452" t="s">
        <v>2012</v>
      </c>
      <c r="K713" s="452" t="s">
        <v>1607</v>
      </c>
      <c r="L713" s="452" t="s">
        <v>1612</v>
      </c>
      <c r="M713" s="452" t="s">
        <v>485</v>
      </c>
      <c r="N713" s="452" t="s">
        <v>813</v>
      </c>
      <c r="O713" s="452" t="s">
        <v>1801</v>
      </c>
    </row>
    <row r="714" spans="1:15" hidden="1" x14ac:dyDescent="0.3">
      <c r="A714" s="452" t="s">
        <v>1604</v>
      </c>
      <c r="B714" s="453" t="s">
        <v>2082</v>
      </c>
      <c r="C714" s="452" t="s">
        <v>464</v>
      </c>
      <c r="D714" s="452" t="s">
        <v>1604</v>
      </c>
      <c r="E714" s="452" t="s">
        <v>2083</v>
      </c>
      <c r="F714" s="452" t="s">
        <v>465</v>
      </c>
      <c r="G714" s="454"/>
      <c r="H714" s="452" t="s">
        <v>1886</v>
      </c>
      <c r="I714" s="452" t="s">
        <v>1886</v>
      </c>
      <c r="J714" s="452" t="s">
        <v>2084</v>
      </c>
      <c r="K714" s="452" t="s">
        <v>1607</v>
      </c>
      <c r="L714" s="452" t="s">
        <v>1612</v>
      </c>
      <c r="M714" s="452" t="s">
        <v>485</v>
      </c>
      <c r="N714" s="452" t="s">
        <v>813</v>
      </c>
      <c r="O714" s="452" t="s">
        <v>2932</v>
      </c>
    </row>
    <row r="715" spans="1:15" hidden="1" x14ac:dyDescent="0.3">
      <c r="A715" s="452" t="s">
        <v>1604</v>
      </c>
      <c r="B715" s="453" t="s">
        <v>2085</v>
      </c>
      <c r="C715" s="452" t="s">
        <v>464</v>
      </c>
      <c r="D715" s="452" t="s">
        <v>1604</v>
      </c>
      <c r="E715" s="452" t="s">
        <v>2086</v>
      </c>
      <c r="F715" s="452" t="s">
        <v>465</v>
      </c>
      <c r="G715" s="454"/>
      <c r="H715" s="452" t="s">
        <v>1738</v>
      </c>
      <c r="I715" s="452" t="s">
        <v>1738</v>
      </c>
      <c r="J715" s="452" t="s">
        <v>1738</v>
      </c>
      <c r="K715" s="452" t="s">
        <v>1607</v>
      </c>
      <c r="L715" s="452" t="s">
        <v>1612</v>
      </c>
      <c r="M715" s="452" t="s">
        <v>485</v>
      </c>
      <c r="N715" s="452" t="s">
        <v>468</v>
      </c>
      <c r="O715" s="452" t="s">
        <v>484</v>
      </c>
    </row>
    <row r="716" spans="1:15" hidden="1" x14ac:dyDescent="0.3">
      <c r="A716" s="452" t="s">
        <v>1604</v>
      </c>
      <c r="B716" s="453" t="s">
        <v>2087</v>
      </c>
      <c r="C716" s="452" t="s">
        <v>464</v>
      </c>
      <c r="D716" s="452" t="s">
        <v>1604</v>
      </c>
      <c r="E716" s="452" t="s">
        <v>2088</v>
      </c>
      <c r="F716" s="452" t="s">
        <v>465</v>
      </c>
      <c r="G716" s="454"/>
      <c r="H716" s="452" t="s">
        <v>2089</v>
      </c>
      <c r="I716" s="452" t="s">
        <v>2089</v>
      </c>
      <c r="J716" s="452" t="s">
        <v>2090</v>
      </c>
      <c r="K716" s="452" t="s">
        <v>1607</v>
      </c>
      <c r="L716" s="452" t="s">
        <v>1612</v>
      </c>
      <c r="M716" s="452" t="s">
        <v>485</v>
      </c>
      <c r="N716" s="452" t="s">
        <v>813</v>
      </c>
      <c r="O716" s="452" t="s">
        <v>3018</v>
      </c>
    </row>
    <row r="717" spans="1:15" hidden="1" x14ac:dyDescent="0.3">
      <c r="A717" s="452" t="s">
        <v>1604</v>
      </c>
      <c r="B717" s="453" t="s">
        <v>2091</v>
      </c>
      <c r="C717" s="452" t="s">
        <v>464</v>
      </c>
      <c r="D717" s="452" t="s">
        <v>1604</v>
      </c>
      <c r="E717" s="452" t="s">
        <v>2092</v>
      </c>
      <c r="F717" s="452" t="s">
        <v>479</v>
      </c>
      <c r="G717" s="454"/>
      <c r="H717" s="452" t="s">
        <v>2003</v>
      </c>
      <c r="I717" s="452" t="s">
        <v>2003</v>
      </c>
      <c r="J717" s="452" t="s">
        <v>2003</v>
      </c>
      <c r="K717" s="452" t="s">
        <v>1607</v>
      </c>
      <c r="L717" s="452" t="s">
        <v>1612</v>
      </c>
      <c r="M717" s="452" t="s">
        <v>485</v>
      </c>
      <c r="N717" s="452" t="s">
        <v>813</v>
      </c>
      <c r="O717" s="452" t="s">
        <v>2932</v>
      </c>
    </row>
    <row r="718" spans="1:15" hidden="1" x14ac:dyDescent="0.3">
      <c r="A718" s="452" t="s">
        <v>1604</v>
      </c>
      <c r="B718" s="453" t="s">
        <v>2093</v>
      </c>
      <c r="C718" s="452" t="s">
        <v>464</v>
      </c>
      <c r="D718" s="452" t="s">
        <v>1604</v>
      </c>
      <c r="E718" s="452" t="s">
        <v>2094</v>
      </c>
      <c r="F718" s="452" t="s">
        <v>510</v>
      </c>
      <c r="G718" s="454">
        <v>33.5</v>
      </c>
      <c r="H718" s="452" t="s">
        <v>1883</v>
      </c>
      <c r="I718" s="452" t="s">
        <v>1883</v>
      </c>
      <c r="J718" s="452" t="s">
        <v>2012</v>
      </c>
      <c r="K718" s="452" t="s">
        <v>1607</v>
      </c>
      <c r="L718" s="452" t="s">
        <v>1612</v>
      </c>
      <c r="M718" s="452" t="s">
        <v>485</v>
      </c>
      <c r="N718" s="452" t="s">
        <v>813</v>
      </c>
      <c r="O718" s="452" t="s">
        <v>1801</v>
      </c>
    </row>
    <row r="719" spans="1:15" hidden="1" x14ac:dyDescent="0.3">
      <c r="A719" s="452" t="s">
        <v>1604</v>
      </c>
      <c r="B719" s="453" t="s">
        <v>2095</v>
      </c>
      <c r="C719" s="452" t="s">
        <v>464</v>
      </c>
      <c r="D719" s="452" t="s">
        <v>1604</v>
      </c>
      <c r="E719" s="452" t="s">
        <v>2096</v>
      </c>
      <c r="F719" s="452" t="s">
        <v>510</v>
      </c>
      <c r="G719" s="454">
        <v>33.700000000000003</v>
      </c>
      <c r="H719" s="452" t="s">
        <v>2097</v>
      </c>
      <c r="I719" s="452" t="s">
        <v>2097</v>
      </c>
      <c r="J719" s="452" t="s">
        <v>2097</v>
      </c>
      <c r="K719" s="452" t="s">
        <v>1607</v>
      </c>
      <c r="L719" s="452" t="s">
        <v>1612</v>
      </c>
      <c r="M719" s="452" t="s">
        <v>485</v>
      </c>
      <c r="N719" s="452" t="s">
        <v>813</v>
      </c>
      <c r="O719" s="452" t="s">
        <v>2244</v>
      </c>
    </row>
    <row r="720" spans="1:15" hidden="1" x14ac:dyDescent="0.3">
      <c r="A720" s="452" t="s">
        <v>1604</v>
      </c>
      <c r="B720" s="453" t="s">
        <v>2098</v>
      </c>
      <c r="C720" s="452" t="s">
        <v>464</v>
      </c>
      <c r="D720" s="452" t="s">
        <v>1604</v>
      </c>
      <c r="E720" s="452" t="s">
        <v>2099</v>
      </c>
      <c r="F720" s="452" t="s">
        <v>569</v>
      </c>
      <c r="G720" s="454">
        <v>33.5</v>
      </c>
      <c r="H720" s="452" t="s">
        <v>2063</v>
      </c>
      <c r="I720" s="452" t="s">
        <v>2063</v>
      </c>
      <c r="J720" s="452" t="s">
        <v>2063</v>
      </c>
      <c r="K720" s="452" t="s">
        <v>1607</v>
      </c>
      <c r="L720" s="452" t="s">
        <v>1612</v>
      </c>
      <c r="M720" s="452" t="s">
        <v>485</v>
      </c>
      <c r="N720" s="452" t="s">
        <v>813</v>
      </c>
      <c r="O720" s="452" t="s">
        <v>1801</v>
      </c>
    </row>
    <row r="721" spans="1:15" hidden="1" x14ac:dyDescent="0.3">
      <c r="A721" s="452" t="s">
        <v>1604</v>
      </c>
      <c r="B721" s="453" t="s">
        <v>2100</v>
      </c>
      <c r="C721" s="452" t="s">
        <v>464</v>
      </c>
      <c r="D721" s="452" t="s">
        <v>1604</v>
      </c>
      <c r="E721" s="452" t="s">
        <v>2101</v>
      </c>
      <c r="F721" s="452" t="s">
        <v>465</v>
      </c>
      <c r="G721" s="454"/>
      <c r="H721" s="452" t="s">
        <v>2063</v>
      </c>
      <c r="I721" s="452" t="s">
        <v>2063</v>
      </c>
      <c r="J721" s="452" t="s">
        <v>2063</v>
      </c>
      <c r="K721" s="452" t="s">
        <v>1607</v>
      </c>
      <c r="L721" s="452" t="s">
        <v>1612</v>
      </c>
      <c r="M721" s="452" t="s">
        <v>485</v>
      </c>
      <c r="N721" s="452" t="s">
        <v>813</v>
      </c>
      <c r="O721" s="452" t="s">
        <v>1362</v>
      </c>
    </row>
    <row r="722" spans="1:15" hidden="1" x14ac:dyDescent="0.3">
      <c r="A722" s="452" t="s">
        <v>1604</v>
      </c>
      <c r="B722" s="453" t="s">
        <v>2102</v>
      </c>
      <c r="C722" s="452" t="s">
        <v>464</v>
      </c>
      <c r="D722" s="452" t="s">
        <v>1604</v>
      </c>
      <c r="E722" s="452" t="s">
        <v>2103</v>
      </c>
      <c r="F722" s="452" t="s">
        <v>465</v>
      </c>
      <c r="G722" s="454"/>
      <c r="H722" s="452" t="s">
        <v>1764</v>
      </c>
      <c r="I722" s="452" t="s">
        <v>1764</v>
      </c>
      <c r="J722" s="452" t="s">
        <v>1765</v>
      </c>
      <c r="K722" s="452" t="s">
        <v>1607</v>
      </c>
      <c r="L722" s="452" t="s">
        <v>1612</v>
      </c>
      <c r="M722" s="452" t="s">
        <v>485</v>
      </c>
      <c r="N722" s="452" t="s">
        <v>813</v>
      </c>
      <c r="O722" s="452" t="s">
        <v>1801</v>
      </c>
    </row>
    <row r="723" spans="1:15" hidden="1" x14ac:dyDescent="0.3">
      <c r="A723" s="452" t="s">
        <v>1604</v>
      </c>
      <c r="B723" s="453" t="s">
        <v>2104</v>
      </c>
      <c r="C723" s="452" t="s">
        <v>464</v>
      </c>
      <c r="D723" s="452" t="s">
        <v>1604</v>
      </c>
      <c r="E723" s="452" t="s">
        <v>2105</v>
      </c>
      <c r="F723" s="452" t="s">
        <v>510</v>
      </c>
      <c r="G723" s="454">
        <v>33.6</v>
      </c>
      <c r="H723" s="452" t="s">
        <v>838</v>
      </c>
      <c r="I723" s="452" t="s">
        <v>838</v>
      </c>
      <c r="J723" s="452" t="s">
        <v>838</v>
      </c>
      <c r="K723" s="452" t="s">
        <v>1607</v>
      </c>
      <c r="L723" s="452" t="s">
        <v>1612</v>
      </c>
      <c r="M723" s="452" t="s">
        <v>485</v>
      </c>
      <c r="N723" s="452" t="s">
        <v>813</v>
      </c>
      <c r="O723" s="452" t="s">
        <v>2244</v>
      </c>
    </row>
    <row r="724" spans="1:15" hidden="1" x14ac:dyDescent="0.3">
      <c r="A724" s="452" t="s">
        <v>1604</v>
      </c>
      <c r="B724" s="453" t="s">
        <v>2106</v>
      </c>
      <c r="C724" s="452" t="s">
        <v>464</v>
      </c>
      <c r="D724" s="452" t="s">
        <v>1604</v>
      </c>
      <c r="E724" s="452" t="s">
        <v>2107</v>
      </c>
      <c r="F724" s="452" t="s">
        <v>569</v>
      </c>
      <c r="G724" s="454">
        <v>31.6</v>
      </c>
      <c r="H724" s="452" t="s">
        <v>886</v>
      </c>
      <c r="I724" s="452" t="s">
        <v>886</v>
      </c>
      <c r="J724" s="452" t="s">
        <v>1866</v>
      </c>
      <c r="K724" s="452" t="s">
        <v>1607</v>
      </c>
      <c r="L724" s="452" t="s">
        <v>1612</v>
      </c>
      <c r="M724" s="452" t="s">
        <v>485</v>
      </c>
      <c r="N724" s="452" t="s">
        <v>813</v>
      </c>
      <c r="O724" s="452" t="s">
        <v>2932</v>
      </c>
    </row>
    <row r="725" spans="1:15" hidden="1" x14ac:dyDescent="0.3">
      <c r="A725" s="452" t="s">
        <v>1604</v>
      </c>
      <c r="B725" s="453" t="s">
        <v>2108</v>
      </c>
      <c r="C725" s="452" t="s">
        <v>464</v>
      </c>
      <c r="D725" s="452" t="s">
        <v>1604</v>
      </c>
      <c r="E725" s="452" t="s">
        <v>2109</v>
      </c>
      <c r="F725" s="452" t="s">
        <v>465</v>
      </c>
      <c r="G725" s="454"/>
      <c r="H725" s="452" t="s">
        <v>2110</v>
      </c>
      <c r="I725" s="452" t="s">
        <v>2110</v>
      </c>
      <c r="J725" s="452" t="s">
        <v>1664</v>
      </c>
      <c r="K725" s="452" t="s">
        <v>1607</v>
      </c>
      <c r="L725" s="452" t="s">
        <v>1612</v>
      </c>
      <c r="M725" s="452" t="s">
        <v>485</v>
      </c>
      <c r="N725" s="452" t="s">
        <v>813</v>
      </c>
      <c r="O725" s="452" t="s">
        <v>1362</v>
      </c>
    </row>
    <row r="726" spans="1:15" hidden="1" x14ac:dyDescent="0.3">
      <c r="A726" s="452" t="s">
        <v>1604</v>
      </c>
      <c r="B726" s="453" t="s">
        <v>2111</v>
      </c>
      <c r="C726" s="452" t="s">
        <v>464</v>
      </c>
      <c r="D726" s="452" t="s">
        <v>1604</v>
      </c>
      <c r="E726" s="452" t="s">
        <v>2112</v>
      </c>
      <c r="F726" s="452" t="s">
        <v>569</v>
      </c>
      <c r="G726" s="454">
        <v>33.5</v>
      </c>
      <c r="H726" s="452" t="s">
        <v>798</v>
      </c>
      <c r="I726" s="452" t="s">
        <v>798</v>
      </c>
      <c r="J726" s="452" t="s">
        <v>798</v>
      </c>
      <c r="K726" s="452" t="s">
        <v>1607</v>
      </c>
      <c r="L726" s="452" t="s">
        <v>1612</v>
      </c>
      <c r="M726" s="452" t="s">
        <v>485</v>
      </c>
      <c r="N726" s="452" t="s">
        <v>813</v>
      </c>
      <c r="O726" s="452" t="s">
        <v>3018</v>
      </c>
    </row>
    <row r="727" spans="1:15" hidden="1" x14ac:dyDescent="0.3">
      <c r="A727" s="452" t="s">
        <v>1604</v>
      </c>
      <c r="B727" s="453" t="s">
        <v>2113</v>
      </c>
      <c r="C727" s="452" t="s">
        <v>464</v>
      </c>
      <c r="D727" s="452" t="s">
        <v>1604</v>
      </c>
      <c r="E727" s="452" t="s">
        <v>2114</v>
      </c>
      <c r="F727" s="452" t="s">
        <v>465</v>
      </c>
      <c r="G727" s="454"/>
      <c r="H727" s="452" t="s">
        <v>628</v>
      </c>
      <c r="I727" s="452" t="s">
        <v>628</v>
      </c>
      <c r="J727" s="452" t="s">
        <v>628</v>
      </c>
      <c r="K727" s="452" t="s">
        <v>1607</v>
      </c>
      <c r="L727" s="452" t="s">
        <v>1612</v>
      </c>
      <c r="M727" s="452" t="s">
        <v>485</v>
      </c>
      <c r="N727" s="452" t="s">
        <v>468</v>
      </c>
      <c r="O727" s="452" t="s">
        <v>1971</v>
      </c>
    </row>
    <row r="728" spans="1:15" hidden="1" x14ac:dyDescent="0.3">
      <c r="A728" s="452" t="s">
        <v>1604</v>
      </c>
      <c r="B728" s="453" t="s">
        <v>2115</v>
      </c>
      <c r="C728" s="452" t="s">
        <v>464</v>
      </c>
      <c r="D728" s="452" t="s">
        <v>1604</v>
      </c>
      <c r="E728" s="452" t="s">
        <v>2116</v>
      </c>
      <c r="F728" s="452" t="s">
        <v>479</v>
      </c>
      <c r="G728" s="454"/>
      <c r="H728" s="452" t="s">
        <v>2117</v>
      </c>
      <c r="I728" s="452" t="s">
        <v>2117</v>
      </c>
      <c r="J728" s="452" t="s">
        <v>2118</v>
      </c>
      <c r="K728" s="452" t="s">
        <v>1607</v>
      </c>
      <c r="L728" s="452" t="s">
        <v>1612</v>
      </c>
      <c r="M728" s="452" t="s">
        <v>485</v>
      </c>
      <c r="N728" s="452" t="s">
        <v>813</v>
      </c>
      <c r="O728" s="452" t="s">
        <v>2244</v>
      </c>
    </row>
    <row r="729" spans="1:15" hidden="1" x14ac:dyDescent="0.3">
      <c r="A729" s="452" t="s">
        <v>1604</v>
      </c>
      <c r="B729" s="453" t="s">
        <v>2119</v>
      </c>
      <c r="C729" s="452" t="s">
        <v>464</v>
      </c>
      <c r="D729" s="452" t="s">
        <v>1604</v>
      </c>
      <c r="E729" s="452" t="s">
        <v>2120</v>
      </c>
      <c r="F729" s="452" t="s">
        <v>479</v>
      </c>
      <c r="G729" s="454"/>
      <c r="H729" s="452" t="s">
        <v>1971</v>
      </c>
      <c r="I729" s="452" t="s">
        <v>1971</v>
      </c>
      <c r="J729" s="452" t="s">
        <v>1971</v>
      </c>
      <c r="K729" s="452" t="s">
        <v>1607</v>
      </c>
      <c r="L729" s="452" t="s">
        <v>1612</v>
      </c>
      <c r="M729" s="452" t="s">
        <v>485</v>
      </c>
      <c r="N729" s="452" t="s">
        <v>468</v>
      </c>
      <c r="O729" s="452" t="s">
        <v>1971</v>
      </c>
    </row>
    <row r="730" spans="1:15" hidden="1" x14ac:dyDescent="0.3">
      <c r="A730" s="452" t="s">
        <v>1604</v>
      </c>
      <c r="B730" s="453" t="s">
        <v>2121</v>
      </c>
      <c r="C730" s="452" t="s">
        <v>464</v>
      </c>
      <c r="D730" s="452" t="s">
        <v>1604</v>
      </c>
      <c r="E730" s="452" t="s">
        <v>2122</v>
      </c>
      <c r="F730" s="452" t="s">
        <v>510</v>
      </c>
      <c r="G730" s="454">
        <v>33.4</v>
      </c>
      <c r="H730" s="452" t="s">
        <v>1723</v>
      </c>
      <c r="I730" s="452" t="s">
        <v>1723</v>
      </c>
      <c r="J730" s="452" t="s">
        <v>1723</v>
      </c>
      <c r="K730" s="452" t="s">
        <v>1607</v>
      </c>
      <c r="L730" s="452" t="s">
        <v>1612</v>
      </c>
      <c r="M730" s="452" t="s">
        <v>485</v>
      </c>
      <c r="N730" s="452" t="s">
        <v>813</v>
      </c>
      <c r="O730" s="452" t="s">
        <v>2932</v>
      </c>
    </row>
    <row r="731" spans="1:15" hidden="1" x14ac:dyDescent="0.3">
      <c r="A731" s="452" t="s">
        <v>1604</v>
      </c>
      <c r="B731" s="453" t="s">
        <v>2123</v>
      </c>
      <c r="C731" s="452" t="s">
        <v>464</v>
      </c>
      <c r="D731" s="452" t="s">
        <v>1604</v>
      </c>
      <c r="E731" s="452" t="s">
        <v>2124</v>
      </c>
      <c r="F731" s="452" t="s">
        <v>510</v>
      </c>
      <c r="G731" s="454">
        <v>33.4</v>
      </c>
      <c r="H731" s="452" t="s">
        <v>1723</v>
      </c>
      <c r="I731" s="452" t="s">
        <v>1723</v>
      </c>
      <c r="J731" s="452" t="s">
        <v>1723</v>
      </c>
      <c r="K731" s="452" t="s">
        <v>1607</v>
      </c>
      <c r="L731" s="452" t="s">
        <v>1612</v>
      </c>
      <c r="M731" s="452" t="s">
        <v>485</v>
      </c>
      <c r="N731" s="452" t="s">
        <v>799</v>
      </c>
      <c r="O731" s="452" t="s">
        <v>2607</v>
      </c>
    </row>
    <row r="732" spans="1:15" hidden="1" x14ac:dyDescent="0.3">
      <c r="A732" s="452" t="s">
        <v>1604</v>
      </c>
      <c r="B732" s="453" t="s">
        <v>2125</v>
      </c>
      <c r="C732" s="452" t="s">
        <v>464</v>
      </c>
      <c r="D732" s="452" t="s">
        <v>1604</v>
      </c>
      <c r="E732" s="452" t="s">
        <v>2126</v>
      </c>
      <c r="F732" s="452" t="s">
        <v>465</v>
      </c>
      <c r="G732" s="454"/>
      <c r="H732" s="452" t="s">
        <v>1639</v>
      </c>
      <c r="I732" s="452" t="s">
        <v>1639</v>
      </c>
      <c r="J732" s="452" t="s">
        <v>1639</v>
      </c>
      <c r="K732" s="452" t="s">
        <v>1607</v>
      </c>
      <c r="L732" s="452" t="s">
        <v>1612</v>
      </c>
      <c r="M732" s="452" t="s">
        <v>485</v>
      </c>
      <c r="N732" s="452" t="s">
        <v>806</v>
      </c>
      <c r="O732" s="452" t="s">
        <v>2625</v>
      </c>
    </row>
    <row r="733" spans="1:15" hidden="1" x14ac:dyDescent="0.3">
      <c r="A733" s="452" t="s">
        <v>1604</v>
      </c>
      <c r="B733" s="453" t="s">
        <v>2127</v>
      </c>
      <c r="C733" s="452" t="s">
        <v>464</v>
      </c>
      <c r="D733" s="452" t="s">
        <v>1604</v>
      </c>
      <c r="E733" s="452" t="s">
        <v>2128</v>
      </c>
      <c r="F733" s="452" t="s">
        <v>465</v>
      </c>
      <c r="G733" s="454"/>
      <c r="H733" s="452" t="s">
        <v>1764</v>
      </c>
      <c r="I733" s="452" t="s">
        <v>1764</v>
      </c>
      <c r="J733" s="452" t="s">
        <v>1765</v>
      </c>
      <c r="K733" s="452" t="s">
        <v>1607</v>
      </c>
      <c r="L733" s="452" t="s">
        <v>1612</v>
      </c>
      <c r="M733" s="452" t="s">
        <v>485</v>
      </c>
      <c r="N733" s="452" t="s">
        <v>813</v>
      </c>
      <c r="O733" s="452" t="s">
        <v>1362</v>
      </c>
    </row>
    <row r="734" spans="1:15" hidden="1" x14ac:dyDescent="0.3">
      <c r="A734" s="452" t="s">
        <v>1604</v>
      </c>
      <c r="B734" s="453" t="s">
        <v>2129</v>
      </c>
      <c r="C734" s="452" t="s">
        <v>464</v>
      </c>
      <c r="D734" s="452" t="s">
        <v>1604</v>
      </c>
      <c r="E734" s="452" t="s">
        <v>2130</v>
      </c>
      <c r="F734" s="452" t="s">
        <v>465</v>
      </c>
      <c r="G734" s="454"/>
      <c r="H734" s="452" t="s">
        <v>2131</v>
      </c>
      <c r="I734" s="452" t="s">
        <v>2131</v>
      </c>
      <c r="J734" s="452" t="s">
        <v>2131</v>
      </c>
      <c r="K734" s="452" t="s">
        <v>1607</v>
      </c>
      <c r="L734" s="452" t="s">
        <v>1612</v>
      </c>
      <c r="M734" s="452" t="s">
        <v>485</v>
      </c>
      <c r="N734" s="452" t="s">
        <v>813</v>
      </c>
      <c r="O734" s="452" t="s">
        <v>2244</v>
      </c>
    </row>
    <row r="735" spans="1:15" hidden="1" x14ac:dyDescent="0.3">
      <c r="A735" s="452" t="s">
        <v>1604</v>
      </c>
      <c r="B735" s="453" t="s">
        <v>2132</v>
      </c>
      <c r="C735" s="452" t="s">
        <v>464</v>
      </c>
      <c r="D735" s="452" t="s">
        <v>1604</v>
      </c>
      <c r="E735" s="452" t="s">
        <v>2133</v>
      </c>
      <c r="F735" s="452" t="s">
        <v>479</v>
      </c>
      <c r="G735" s="454"/>
      <c r="H735" s="452" t="s">
        <v>1818</v>
      </c>
      <c r="I735" s="452" t="s">
        <v>1818</v>
      </c>
      <c r="J735" s="452" t="s">
        <v>1818</v>
      </c>
      <c r="K735" s="452" t="s">
        <v>1607</v>
      </c>
      <c r="L735" s="452" t="s">
        <v>1612</v>
      </c>
      <c r="M735" s="452" t="s">
        <v>485</v>
      </c>
      <c r="N735" s="452" t="s">
        <v>813</v>
      </c>
      <c r="O735" s="452" t="s">
        <v>2244</v>
      </c>
    </row>
    <row r="736" spans="1:15" hidden="1" x14ac:dyDescent="0.3">
      <c r="A736" s="452" t="s">
        <v>1604</v>
      </c>
      <c r="B736" s="453" t="s">
        <v>2134</v>
      </c>
      <c r="C736" s="452" t="s">
        <v>464</v>
      </c>
      <c r="D736" s="452" t="s">
        <v>1604</v>
      </c>
      <c r="E736" s="452" t="s">
        <v>2135</v>
      </c>
      <c r="F736" s="452" t="s">
        <v>465</v>
      </c>
      <c r="G736" s="454"/>
      <c r="H736" s="452" t="s">
        <v>1639</v>
      </c>
      <c r="I736" s="452" t="s">
        <v>1639</v>
      </c>
      <c r="J736" s="452" t="s">
        <v>2136</v>
      </c>
      <c r="K736" s="452" t="s">
        <v>1607</v>
      </c>
      <c r="L736" s="452" t="s">
        <v>1612</v>
      </c>
      <c r="M736" s="452" t="s">
        <v>485</v>
      </c>
      <c r="N736" s="452" t="s">
        <v>806</v>
      </c>
      <c r="O736" s="452" t="s">
        <v>3019</v>
      </c>
    </row>
    <row r="737" spans="1:15" hidden="1" x14ac:dyDescent="0.3">
      <c r="A737" s="452" t="s">
        <v>1604</v>
      </c>
      <c r="B737" s="453" t="s">
        <v>2137</v>
      </c>
      <c r="C737" s="452" t="s">
        <v>464</v>
      </c>
      <c r="D737" s="452" t="s">
        <v>1604</v>
      </c>
      <c r="E737" s="452" t="s">
        <v>2138</v>
      </c>
      <c r="F737" s="452" t="s">
        <v>465</v>
      </c>
      <c r="G737" s="454"/>
      <c r="H737" s="452" t="s">
        <v>1746</v>
      </c>
      <c r="I737" s="452" t="s">
        <v>1746</v>
      </c>
      <c r="J737" s="452" t="s">
        <v>1746</v>
      </c>
      <c r="K737" s="452" t="s">
        <v>1607</v>
      </c>
      <c r="L737" s="452" t="s">
        <v>1612</v>
      </c>
      <c r="M737" s="452" t="s">
        <v>485</v>
      </c>
      <c r="N737" s="452" t="s">
        <v>806</v>
      </c>
      <c r="O737" s="452" t="s">
        <v>2625</v>
      </c>
    </row>
    <row r="738" spans="1:15" hidden="1" x14ac:dyDescent="0.3">
      <c r="A738" s="452" t="s">
        <v>1604</v>
      </c>
      <c r="B738" s="453" t="s">
        <v>2139</v>
      </c>
      <c r="C738" s="452" t="s">
        <v>464</v>
      </c>
      <c r="D738" s="452" t="s">
        <v>1604</v>
      </c>
      <c r="E738" s="452" t="s">
        <v>2140</v>
      </c>
      <c r="F738" s="452" t="s">
        <v>569</v>
      </c>
      <c r="G738" s="454">
        <v>33.299999999999997</v>
      </c>
      <c r="H738" s="452" t="s">
        <v>2003</v>
      </c>
      <c r="I738" s="452" t="s">
        <v>2003</v>
      </c>
      <c r="J738" s="452" t="s">
        <v>2003</v>
      </c>
      <c r="K738" s="452" t="s">
        <v>1607</v>
      </c>
      <c r="L738" s="452" t="s">
        <v>1612</v>
      </c>
      <c r="M738" s="452" t="s">
        <v>485</v>
      </c>
      <c r="N738" s="452" t="s">
        <v>806</v>
      </c>
      <c r="O738" s="452" t="s">
        <v>1691</v>
      </c>
    </row>
    <row r="739" spans="1:15" hidden="1" x14ac:dyDescent="0.3">
      <c r="A739" s="452" t="s">
        <v>1604</v>
      </c>
      <c r="B739" s="453" t="s">
        <v>2141</v>
      </c>
      <c r="C739" s="452" t="s">
        <v>464</v>
      </c>
      <c r="D739" s="452" t="s">
        <v>1604</v>
      </c>
      <c r="E739" s="452" t="s">
        <v>2142</v>
      </c>
      <c r="F739" s="452" t="s">
        <v>465</v>
      </c>
      <c r="G739" s="454"/>
      <c r="H739" s="452" t="s">
        <v>1381</v>
      </c>
      <c r="I739" s="452" t="s">
        <v>1381</v>
      </c>
      <c r="J739" s="452" t="s">
        <v>1381</v>
      </c>
      <c r="K739" s="452" t="s">
        <v>1607</v>
      </c>
      <c r="L739" s="452" t="s">
        <v>1612</v>
      </c>
      <c r="M739" s="452" t="s">
        <v>533</v>
      </c>
      <c r="N739" s="452" t="s">
        <v>813</v>
      </c>
      <c r="O739" s="452" t="s">
        <v>2826</v>
      </c>
    </row>
    <row r="740" spans="1:15" hidden="1" x14ac:dyDescent="0.3">
      <c r="A740" s="452" t="s">
        <v>1604</v>
      </c>
      <c r="B740" s="453" t="s">
        <v>2143</v>
      </c>
      <c r="C740" s="452" t="s">
        <v>464</v>
      </c>
      <c r="D740" s="452" t="s">
        <v>1604</v>
      </c>
      <c r="E740" s="452" t="s">
        <v>2144</v>
      </c>
      <c r="F740" s="452" t="s">
        <v>465</v>
      </c>
      <c r="G740" s="454"/>
      <c r="H740" s="452" t="s">
        <v>1937</v>
      </c>
      <c r="I740" s="452" t="s">
        <v>1937</v>
      </c>
      <c r="J740" s="452" t="s">
        <v>2145</v>
      </c>
      <c r="K740" s="452" t="s">
        <v>1607</v>
      </c>
      <c r="L740" s="452" t="s">
        <v>1612</v>
      </c>
      <c r="M740" s="452" t="s">
        <v>485</v>
      </c>
      <c r="N740" s="452" t="s">
        <v>813</v>
      </c>
      <c r="O740" s="452" t="s">
        <v>2244</v>
      </c>
    </row>
    <row r="741" spans="1:15" hidden="1" x14ac:dyDescent="0.3">
      <c r="A741" s="452" t="s">
        <v>1604</v>
      </c>
      <c r="B741" s="453" t="s">
        <v>2146</v>
      </c>
      <c r="C741" s="452" t="s">
        <v>464</v>
      </c>
      <c r="D741" s="452" t="s">
        <v>1604</v>
      </c>
      <c r="E741" s="452" t="s">
        <v>2147</v>
      </c>
      <c r="F741" s="452" t="s">
        <v>479</v>
      </c>
      <c r="G741" s="454"/>
      <c r="H741" s="452" t="s">
        <v>1362</v>
      </c>
      <c r="I741" s="452" t="s">
        <v>1362</v>
      </c>
      <c r="J741" s="452" t="s">
        <v>1362</v>
      </c>
      <c r="K741" s="452" t="s">
        <v>1607</v>
      </c>
      <c r="L741" s="452" t="s">
        <v>1612</v>
      </c>
      <c r="M741" s="452" t="s">
        <v>485</v>
      </c>
      <c r="N741" s="452" t="s">
        <v>813</v>
      </c>
      <c r="O741" s="452" t="s">
        <v>1362</v>
      </c>
    </row>
    <row r="742" spans="1:15" hidden="1" x14ac:dyDescent="0.3">
      <c r="A742" s="452" t="s">
        <v>1604</v>
      </c>
      <c r="B742" s="453" t="s">
        <v>2148</v>
      </c>
      <c r="C742" s="452" t="s">
        <v>464</v>
      </c>
      <c r="D742" s="452" t="s">
        <v>1604</v>
      </c>
      <c r="E742" s="452" t="s">
        <v>2149</v>
      </c>
      <c r="F742" s="452" t="s">
        <v>465</v>
      </c>
      <c r="G742" s="454"/>
      <c r="H742" s="452" t="s">
        <v>2150</v>
      </c>
      <c r="I742" s="452" t="s">
        <v>2150</v>
      </c>
      <c r="J742" s="452" t="s">
        <v>2150</v>
      </c>
      <c r="K742" s="452" t="s">
        <v>1607</v>
      </c>
      <c r="L742" s="452" t="s">
        <v>1612</v>
      </c>
      <c r="M742" s="452" t="s">
        <v>485</v>
      </c>
      <c r="N742" s="452" t="s">
        <v>468</v>
      </c>
      <c r="O742" s="452" t="s">
        <v>2150</v>
      </c>
    </row>
    <row r="743" spans="1:15" hidden="1" x14ac:dyDescent="0.3">
      <c r="A743" s="452" t="s">
        <v>1604</v>
      </c>
      <c r="B743" s="453" t="s">
        <v>2151</v>
      </c>
      <c r="C743" s="452" t="s">
        <v>464</v>
      </c>
      <c r="D743" s="452" t="s">
        <v>1604</v>
      </c>
      <c r="E743" s="452" t="s">
        <v>2152</v>
      </c>
      <c r="F743" s="452" t="s">
        <v>465</v>
      </c>
      <c r="G743" s="454"/>
      <c r="H743" s="452" t="s">
        <v>2150</v>
      </c>
      <c r="I743" s="452" t="s">
        <v>2150</v>
      </c>
      <c r="J743" s="452" t="s">
        <v>1895</v>
      </c>
      <c r="K743" s="452" t="s">
        <v>1607</v>
      </c>
      <c r="L743" s="452" t="s">
        <v>1612</v>
      </c>
      <c r="M743" s="452" t="s">
        <v>485</v>
      </c>
      <c r="N743" s="452" t="s">
        <v>813</v>
      </c>
      <c r="O743" s="452" t="s">
        <v>2654</v>
      </c>
    </row>
    <row r="744" spans="1:15" hidden="1" x14ac:dyDescent="0.3">
      <c r="A744" s="452" t="s">
        <v>1604</v>
      </c>
      <c r="B744" s="453" t="s">
        <v>2153</v>
      </c>
      <c r="C744" s="452" t="s">
        <v>464</v>
      </c>
      <c r="D744" s="452" t="s">
        <v>1604</v>
      </c>
      <c r="E744" s="452" t="s">
        <v>2154</v>
      </c>
      <c r="F744" s="452" t="s">
        <v>465</v>
      </c>
      <c r="G744" s="454"/>
      <c r="H744" s="452" t="s">
        <v>2089</v>
      </c>
      <c r="I744" s="452" t="s">
        <v>2089</v>
      </c>
      <c r="J744" s="452" t="s">
        <v>2090</v>
      </c>
      <c r="K744" s="452" t="s">
        <v>1607</v>
      </c>
      <c r="L744" s="452" t="s">
        <v>1612</v>
      </c>
      <c r="M744" s="452" t="s">
        <v>485</v>
      </c>
      <c r="N744" s="452" t="s">
        <v>813</v>
      </c>
      <c r="O744" s="452" t="s">
        <v>3018</v>
      </c>
    </row>
    <row r="745" spans="1:15" hidden="1" x14ac:dyDescent="0.3">
      <c r="A745" s="452" t="s">
        <v>1604</v>
      </c>
      <c r="B745" s="453" t="s">
        <v>2155</v>
      </c>
      <c r="C745" s="452" t="s">
        <v>464</v>
      </c>
      <c r="D745" s="452" t="s">
        <v>1604</v>
      </c>
      <c r="E745" s="452" t="s">
        <v>2156</v>
      </c>
      <c r="F745" s="452" t="s">
        <v>465</v>
      </c>
      <c r="G745" s="454"/>
      <c r="H745" s="452" t="s">
        <v>1659</v>
      </c>
      <c r="I745" s="452" t="s">
        <v>1659</v>
      </c>
      <c r="J745" s="452" t="s">
        <v>1659</v>
      </c>
      <c r="K745" s="452" t="s">
        <v>1607</v>
      </c>
      <c r="L745" s="452" t="s">
        <v>1612</v>
      </c>
      <c r="M745" s="452" t="s">
        <v>485</v>
      </c>
      <c r="N745" s="452" t="s">
        <v>813</v>
      </c>
      <c r="O745" s="452" t="s">
        <v>1362</v>
      </c>
    </row>
    <row r="746" spans="1:15" hidden="1" x14ac:dyDescent="0.3">
      <c r="A746" s="452" t="s">
        <v>1604</v>
      </c>
      <c r="B746" s="453" t="s">
        <v>2157</v>
      </c>
      <c r="C746" s="452" t="s">
        <v>464</v>
      </c>
      <c r="D746" s="452" t="s">
        <v>1604</v>
      </c>
      <c r="E746" s="452" t="s">
        <v>2158</v>
      </c>
      <c r="F746" s="452" t="s">
        <v>510</v>
      </c>
      <c r="G746" s="454">
        <v>33.299999999999997</v>
      </c>
      <c r="H746" s="452" t="s">
        <v>2159</v>
      </c>
      <c r="I746" s="452" t="s">
        <v>2159</v>
      </c>
      <c r="J746" s="452" t="s">
        <v>2159</v>
      </c>
      <c r="K746" s="452" t="s">
        <v>1607</v>
      </c>
      <c r="L746" s="452" t="s">
        <v>1612</v>
      </c>
      <c r="M746" s="452" t="s">
        <v>485</v>
      </c>
      <c r="N746" s="452" t="s">
        <v>813</v>
      </c>
      <c r="O746" s="452" t="s">
        <v>2244</v>
      </c>
    </row>
    <row r="747" spans="1:15" hidden="1" x14ac:dyDescent="0.3">
      <c r="A747" s="452" t="s">
        <v>1604</v>
      </c>
      <c r="B747" s="453" t="s">
        <v>2160</v>
      </c>
      <c r="C747" s="452" t="s">
        <v>464</v>
      </c>
      <c r="D747" s="452" t="s">
        <v>1604</v>
      </c>
      <c r="E747" s="452" t="s">
        <v>2161</v>
      </c>
      <c r="F747" s="452" t="s">
        <v>465</v>
      </c>
      <c r="G747" s="454"/>
      <c r="H747" s="452" t="s">
        <v>868</v>
      </c>
      <c r="I747" s="452" t="s">
        <v>868</v>
      </c>
      <c r="J747" s="452" t="s">
        <v>868</v>
      </c>
      <c r="K747" s="452" t="s">
        <v>1607</v>
      </c>
      <c r="L747" s="452" t="s">
        <v>1612</v>
      </c>
      <c r="M747" s="452" t="s">
        <v>485</v>
      </c>
      <c r="N747" s="452" t="s">
        <v>813</v>
      </c>
      <c r="O747" s="452" t="s">
        <v>1362</v>
      </c>
    </row>
    <row r="748" spans="1:15" hidden="1" x14ac:dyDescent="0.3">
      <c r="A748" s="452" t="s">
        <v>1604</v>
      </c>
      <c r="B748" s="453" t="s">
        <v>2162</v>
      </c>
      <c r="C748" s="452" t="s">
        <v>464</v>
      </c>
      <c r="D748" s="452" t="s">
        <v>1604</v>
      </c>
      <c r="E748" s="452" t="s">
        <v>2163</v>
      </c>
      <c r="F748" s="452" t="s">
        <v>569</v>
      </c>
      <c r="G748" s="454">
        <v>33.200000000000003</v>
      </c>
      <c r="H748" s="452" t="s">
        <v>886</v>
      </c>
      <c r="I748" s="452" t="s">
        <v>886</v>
      </c>
      <c r="J748" s="452" t="s">
        <v>1866</v>
      </c>
      <c r="K748" s="452" t="s">
        <v>1607</v>
      </c>
      <c r="L748" s="452" t="s">
        <v>1612</v>
      </c>
      <c r="M748" s="452" t="s">
        <v>485</v>
      </c>
      <c r="N748" s="452" t="s">
        <v>813</v>
      </c>
      <c r="O748" s="452" t="s">
        <v>2244</v>
      </c>
    </row>
    <row r="749" spans="1:15" hidden="1" x14ac:dyDescent="0.3">
      <c r="A749" s="452" t="s">
        <v>1604</v>
      </c>
      <c r="B749" s="453" t="s">
        <v>2164</v>
      </c>
      <c r="C749" s="452" t="s">
        <v>464</v>
      </c>
      <c r="D749" s="452" t="s">
        <v>1604</v>
      </c>
      <c r="E749" s="452" t="s">
        <v>2165</v>
      </c>
      <c r="F749" s="452" t="s">
        <v>465</v>
      </c>
      <c r="G749" s="454"/>
      <c r="H749" s="452" t="s">
        <v>1659</v>
      </c>
      <c r="I749" s="452" t="s">
        <v>1659</v>
      </c>
      <c r="J749" s="452" t="s">
        <v>1659</v>
      </c>
      <c r="K749" s="452" t="s">
        <v>1607</v>
      </c>
      <c r="L749" s="452" t="s">
        <v>1612</v>
      </c>
      <c r="M749" s="452" t="s">
        <v>485</v>
      </c>
      <c r="N749" s="452" t="s">
        <v>813</v>
      </c>
      <c r="O749" s="452" t="s">
        <v>1362</v>
      </c>
    </row>
    <row r="750" spans="1:15" hidden="1" x14ac:dyDescent="0.3">
      <c r="A750" s="452" t="s">
        <v>1604</v>
      </c>
      <c r="B750" s="453" t="s">
        <v>2166</v>
      </c>
      <c r="C750" s="452" t="s">
        <v>464</v>
      </c>
      <c r="D750" s="452" t="s">
        <v>1604</v>
      </c>
      <c r="E750" s="452" t="s">
        <v>2167</v>
      </c>
      <c r="F750" s="452" t="s">
        <v>465</v>
      </c>
      <c r="G750" s="454"/>
      <c r="H750" s="452" t="s">
        <v>868</v>
      </c>
      <c r="I750" s="452" t="s">
        <v>868</v>
      </c>
      <c r="J750" s="452" t="s">
        <v>868</v>
      </c>
      <c r="K750" s="452" t="s">
        <v>1607</v>
      </c>
      <c r="L750" s="452" t="s">
        <v>1612</v>
      </c>
      <c r="M750" s="452" t="s">
        <v>485</v>
      </c>
      <c r="N750" s="452" t="s">
        <v>813</v>
      </c>
      <c r="O750" s="452" t="s">
        <v>2308</v>
      </c>
    </row>
    <row r="751" spans="1:15" hidden="1" x14ac:dyDescent="0.3">
      <c r="A751" s="452" t="s">
        <v>1604</v>
      </c>
      <c r="B751" s="453" t="s">
        <v>2168</v>
      </c>
      <c r="C751" s="452" t="s">
        <v>464</v>
      </c>
      <c r="D751" s="452" t="s">
        <v>1604</v>
      </c>
      <c r="E751" s="452" t="s">
        <v>2169</v>
      </c>
      <c r="F751" s="452" t="s">
        <v>510</v>
      </c>
      <c r="G751" s="454">
        <v>33.1</v>
      </c>
      <c r="H751" s="452" t="s">
        <v>1746</v>
      </c>
      <c r="I751" s="452" t="s">
        <v>1746</v>
      </c>
      <c r="J751" s="452" t="s">
        <v>1854</v>
      </c>
      <c r="K751" s="452" t="s">
        <v>1607</v>
      </c>
      <c r="L751" s="452" t="s">
        <v>1612</v>
      </c>
      <c r="M751" s="452" t="s">
        <v>485</v>
      </c>
      <c r="N751" s="452" t="s">
        <v>813</v>
      </c>
      <c r="O751" s="452" t="s">
        <v>2244</v>
      </c>
    </row>
    <row r="752" spans="1:15" hidden="1" x14ac:dyDescent="0.3">
      <c r="A752" s="452" t="s">
        <v>1604</v>
      </c>
      <c r="B752" s="453" t="s">
        <v>2170</v>
      </c>
      <c r="C752" s="452" t="s">
        <v>464</v>
      </c>
      <c r="D752" s="452" t="s">
        <v>1604</v>
      </c>
      <c r="E752" s="452" t="s">
        <v>2171</v>
      </c>
      <c r="F752" s="452" t="s">
        <v>465</v>
      </c>
      <c r="G752" s="454"/>
      <c r="H752" s="452" t="s">
        <v>1659</v>
      </c>
      <c r="I752" s="452" t="s">
        <v>1659</v>
      </c>
      <c r="J752" s="452" t="s">
        <v>1659</v>
      </c>
      <c r="K752" s="452" t="s">
        <v>1607</v>
      </c>
      <c r="L752" s="452" t="s">
        <v>1612</v>
      </c>
      <c r="M752" s="452" t="s">
        <v>485</v>
      </c>
      <c r="N752" s="452" t="s">
        <v>813</v>
      </c>
      <c r="O752" s="452" t="s">
        <v>1362</v>
      </c>
    </row>
    <row r="753" spans="1:15" hidden="1" x14ac:dyDescent="0.3">
      <c r="A753" s="452" t="s">
        <v>1604</v>
      </c>
      <c r="B753" s="453" t="s">
        <v>2172</v>
      </c>
      <c r="C753" s="452" t="s">
        <v>464</v>
      </c>
      <c r="D753" s="452" t="s">
        <v>1604</v>
      </c>
      <c r="E753" s="452" t="s">
        <v>2173</v>
      </c>
      <c r="F753" s="452" t="s">
        <v>569</v>
      </c>
      <c r="G753" s="454">
        <v>33.1</v>
      </c>
      <c r="H753" s="452" t="s">
        <v>1745</v>
      </c>
      <c r="I753" s="452" t="s">
        <v>1746</v>
      </c>
      <c r="J753" s="452" t="s">
        <v>2174</v>
      </c>
      <c r="K753" s="452" t="s">
        <v>1607</v>
      </c>
      <c r="L753" s="452" t="s">
        <v>1612</v>
      </c>
      <c r="M753" s="452" t="s">
        <v>485</v>
      </c>
      <c r="N753" s="452" t="s">
        <v>813</v>
      </c>
      <c r="O753" s="452" t="s">
        <v>2244</v>
      </c>
    </row>
    <row r="754" spans="1:15" hidden="1" x14ac:dyDescent="0.3">
      <c r="A754" s="452" t="s">
        <v>1604</v>
      </c>
      <c r="B754" s="453" t="s">
        <v>2175</v>
      </c>
      <c r="C754" s="452" t="s">
        <v>464</v>
      </c>
      <c r="D754" s="452" t="s">
        <v>1604</v>
      </c>
      <c r="E754" s="452" t="s">
        <v>2176</v>
      </c>
      <c r="F754" s="452" t="s">
        <v>510</v>
      </c>
      <c r="G754" s="454">
        <v>33</v>
      </c>
      <c r="H754" s="452" t="s">
        <v>2177</v>
      </c>
      <c r="I754" s="452" t="s">
        <v>2177</v>
      </c>
      <c r="J754" s="452" t="s">
        <v>2177</v>
      </c>
      <c r="K754" s="452" t="s">
        <v>1607</v>
      </c>
      <c r="L754" s="452" t="s">
        <v>1612</v>
      </c>
      <c r="M754" s="452" t="s">
        <v>485</v>
      </c>
      <c r="N754" s="452" t="s">
        <v>813</v>
      </c>
      <c r="O754" s="452" t="s">
        <v>1362</v>
      </c>
    </row>
    <row r="755" spans="1:15" hidden="1" x14ac:dyDescent="0.3">
      <c r="A755" s="452" t="s">
        <v>1604</v>
      </c>
      <c r="B755" s="453" t="s">
        <v>2178</v>
      </c>
      <c r="C755" s="452" t="s">
        <v>464</v>
      </c>
      <c r="D755" s="452" t="s">
        <v>1604</v>
      </c>
      <c r="E755" s="452" t="s">
        <v>2179</v>
      </c>
      <c r="F755" s="452" t="s">
        <v>465</v>
      </c>
      <c r="G755" s="454"/>
      <c r="H755" s="452" t="s">
        <v>2180</v>
      </c>
      <c r="I755" s="452" t="s">
        <v>2180</v>
      </c>
      <c r="J755" s="452" t="s">
        <v>2180</v>
      </c>
      <c r="K755" s="452" t="s">
        <v>1607</v>
      </c>
      <c r="L755" s="452" t="s">
        <v>1612</v>
      </c>
      <c r="M755" s="452" t="s">
        <v>485</v>
      </c>
      <c r="N755" s="452" t="s">
        <v>468</v>
      </c>
      <c r="O755" s="452" t="s">
        <v>2150</v>
      </c>
    </row>
    <row r="756" spans="1:15" hidden="1" x14ac:dyDescent="0.3">
      <c r="A756" s="452" t="s">
        <v>1604</v>
      </c>
      <c r="B756" s="453" t="s">
        <v>2181</v>
      </c>
      <c r="C756" s="452" t="s">
        <v>464</v>
      </c>
      <c r="D756" s="452" t="s">
        <v>1604</v>
      </c>
      <c r="E756" s="452" t="s">
        <v>2182</v>
      </c>
      <c r="F756" s="452" t="s">
        <v>1233</v>
      </c>
      <c r="G756" s="454"/>
      <c r="H756" s="452" t="s">
        <v>1691</v>
      </c>
      <c r="I756" s="452" t="s">
        <v>1691</v>
      </c>
      <c r="J756" s="452" t="s">
        <v>1691</v>
      </c>
      <c r="K756" s="452" t="s">
        <v>1607</v>
      </c>
      <c r="L756" s="452" t="s">
        <v>1612</v>
      </c>
    </row>
    <row r="757" spans="1:15" hidden="1" x14ac:dyDescent="0.3">
      <c r="A757" s="452" t="s">
        <v>1604</v>
      </c>
      <c r="B757" s="453" t="s">
        <v>2183</v>
      </c>
      <c r="C757" s="452" t="s">
        <v>464</v>
      </c>
      <c r="D757" s="452" t="s">
        <v>1604</v>
      </c>
      <c r="E757" s="452" t="s">
        <v>2184</v>
      </c>
      <c r="F757" s="452" t="s">
        <v>465</v>
      </c>
      <c r="G757" s="454"/>
      <c r="H757" s="452" t="s">
        <v>1937</v>
      </c>
      <c r="I757" s="452" t="s">
        <v>1937</v>
      </c>
      <c r="J757" s="452" t="s">
        <v>2145</v>
      </c>
      <c r="K757" s="452" t="s">
        <v>1607</v>
      </c>
      <c r="L757" s="452" t="s">
        <v>1612</v>
      </c>
      <c r="M757" s="452" t="s">
        <v>485</v>
      </c>
      <c r="N757" s="452" t="s">
        <v>813</v>
      </c>
      <c r="O757" s="452" t="s">
        <v>2244</v>
      </c>
    </row>
    <row r="758" spans="1:15" hidden="1" x14ac:dyDescent="0.3">
      <c r="A758" s="452" t="s">
        <v>1604</v>
      </c>
      <c r="B758" s="453" t="s">
        <v>2185</v>
      </c>
      <c r="C758" s="452" t="s">
        <v>464</v>
      </c>
      <c r="D758" s="452" t="s">
        <v>1604</v>
      </c>
      <c r="E758" s="452" t="s">
        <v>2186</v>
      </c>
      <c r="F758" s="452" t="s">
        <v>465</v>
      </c>
      <c r="G758" s="454"/>
      <c r="H758" s="452" t="s">
        <v>868</v>
      </c>
      <c r="I758" s="452" t="s">
        <v>868</v>
      </c>
      <c r="J758" s="452" t="s">
        <v>868</v>
      </c>
      <c r="K758" s="452" t="s">
        <v>1607</v>
      </c>
      <c r="L758" s="452" t="s">
        <v>1612</v>
      </c>
      <c r="M758" s="452" t="s">
        <v>485</v>
      </c>
      <c r="N758" s="452" t="s">
        <v>813</v>
      </c>
      <c r="O758" s="452" t="s">
        <v>1362</v>
      </c>
    </row>
    <row r="759" spans="1:15" hidden="1" x14ac:dyDescent="0.3">
      <c r="A759" s="452" t="s">
        <v>1604</v>
      </c>
      <c r="B759" s="453" t="s">
        <v>2187</v>
      </c>
      <c r="C759" s="452" t="s">
        <v>464</v>
      </c>
      <c r="D759" s="452" t="s">
        <v>1604</v>
      </c>
      <c r="E759" s="452" t="s">
        <v>2188</v>
      </c>
      <c r="F759" s="452" t="s">
        <v>465</v>
      </c>
      <c r="G759" s="454"/>
      <c r="H759" s="452" t="s">
        <v>1698</v>
      </c>
      <c r="I759" s="452" t="s">
        <v>1698</v>
      </c>
      <c r="J759" s="452" t="s">
        <v>1698</v>
      </c>
      <c r="K759" s="452" t="s">
        <v>1607</v>
      </c>
      <c r="L759" s="452" t="s">
        <v>1612</v>
      </c>
      <c r="M759" s="452" t="s">
        <v>485</v>
      </c>
      <c r="N759" s="452" t="s">
        <v>806</v>
      </c>
      <c r="O759" s="452" t="s">
        <v>3013</v>
      </c>
    </row>
    <row r="760" spans="1:15" hidden="1" x14ac:dyDescent="0.3">
      <c r="A760" s="452" t="s">
        <v>1604</v>
      </c>
      <c r="B760" s="453" t="s">
        <v>2189</v>
      </c>
      <c r="C760" s="452" t="s">
        <v>464</v>
      </c>
      <c r="D760" s="452" t="s">
        <v>1604</v>
      </c>
      <c r="E760" s="452" t="s">
        <v>2190</v>
      </c>
      <c r="F760" s="452" t="s">
        <v>465</v>
      </c>
      <c r="G760" s="454"/>
      <c r="H760" s="452" t="s">
        <v>1659</v>
      </c>
      <c r="I760" s="452" t="s">
        <v>1659</v>
      </c>
      <c r="J760" s="452" t="s">
        <v>1659</v>
      </c>
      <c r="K760" s="452" t="s">
        <v>1607</v>
      </c>
      <c r="L760" s="452" t="s">
        <v>1612</v>
      </c>
      <c r="M760" s="452" t="s">
        <v>485</v>
      </c>
      <c r="N760" s="452" t="s">
        <v>813</v>
      </c>
      <c r="O760" s="452" t="s">
        <v>1362</v>
      </c>
    </row>
    <row r="761" spans="1:15" hidden="1" x14ac:dyDescent="0.3">
      <c r="A761" s="452" t="s">
        <v>1604</v>
      </c>
      <c r="B761" s="453" t="s">
        <v>2191</v>
      </c>
      <c r="C761" s="452" t="s">
        <v>464</v>
      </c>
      <c r="D761" s="452" t="s">
        <v>1604</v>
      </c>
      <c r="E761" s="452" t="s">
        <v>2192</v>
      </c>
      <c r="F761" s="452" t="s">
        <v>465</v>
      </c>
      <c r="G761" s="454"/>
      <c r="H761" s="452" t="s">
        <v>1659</v>
      </c>
      <c r="I761" s="452" t="s">
        <v>1659</v>
      </c>
      <c r="J761" s="452" t="s">
        <v>1659</v>
      </c>
      <c r="K761" s="452" t="s">
        <v>1607</v>
      </c>
      <c r="L761" s="452" t="s">
        <v>1612</v>
      </c>
      <c r="M761" s="452" t="s">
        <v>485</v>
      </c>
      <c r="N761" s="452" t="s">
        <v>813</v>
      </c>
      <c r="O761" s="452" t="s">
        <v>2308</v>
      </c>
    </row>
    <row r="762" spans="1:15" hidden="1" x14ac:dyDescent="0.3">
      <c r="A762" s="452" t="s">
        <v>1604</v>
      </c>
      <c r="B762" s="453" t="s">
        <v>2193</v>
      </c>
      <c r="C762" s="452" t="s">
        <v>464</v>
      </c>
      <c r="D762" s="452" t="s">
        <v>1604</v>
      </c>
      <c r="E762" s="452" t="s">
        <v>2194</v>
      </c>
      <c r="F762" s="452" t="s">
        <v>465</v>
      </c>
      <c r="G762" s="454"/>
      <c r="H762" s="452" t="s">
        <v>1937</v>
      </c>
      <c r="I762" s="452" t="s">
        <v>1937</v>
      </c>
      <c r="J762" s="452" t="s">
        <v>2145</v>
      </c>
      <c r="K762" s="452" t="s">
        <v>1607</v>
      </c>
      <c r="L762" s="452" t="s">
        <v>1612</v>
      </c>
      <c r="M762" s="452" t="s">
        <v>485</v>
      </c>
      <c r="N762" s="452" t="s">
        <v>813</v>
      </c>
      <c r="O762" s="452" t="s">
        <v>2244</v>
      </c>
    </row>
    <row r="763" spans="1:15" hidden="1" x14ac:dyDescent="0.3">
      <c r="A763" s="452" t="s">
        <v>1604</v>
      </c>
      <c r="B763" s="453" t="s">
        <v>2195</v>
      </c>
      <c r="C763" s="452" t="s">
        <v>464</v>
      </c>
      <c r="D763" s="452" t="s">
        <v>1604</v>
      </c>
      <c r="E763" s="452" t="s">
        <v>2196</v>
      </c>
      <c r="F763" s="452" t="s">
        <v>569</v>
      </c>
      <c r="G763" s="454">
        <v>32.9</v>
      </c>
      <c r="H763" s="452" t="s">
        <v>2197</v>
      </c>
      <c r="I763" s="452" t="s">
        <v>1746</v>
      </c>
      <c r="J763" s="452" t="s">
        <v>1854</v>
      </c>
      <c r="K763" s="452" t="s">
        <v>1607</v>
      </c>
      <c r="L763" s="452" t="s">
        <v>1612</v>
      </c>
      <c r="M763" s="452" t="s">
        <v>485</v>
      </c>
      <c r="N763" s="452" t="s">
        <v>806</v>
      </c>
      <c r="O763" s="452" t="s">
        <v>442</v>
      </c>
    </row>
    <row r="764" spans="1:15" hidden="1" x14ac:dyDescent="0.3">
      <c r="A764" s="452" t="s">
        <v>1604</v>
      </c>
      <c r="B764" s="453" t="s">
        <v>2198</v>
      </c>
      <c r="C764" s="452" t="s">
        <v>464</v>
      </c>
      <c r="D764" s="452" t="s">
        <v>1604</v>
      </c>
      <c r="E764" s="452" t="s">
        <v>2199</v>
      </c>
      <c r="F764" s="452" t="s">
        <v>465</v>
      </c>
      <c r="G764" s="454"/>
      <c r="H764" s="452" t="s">
        <v>1928</v>
      </c>
      <c r="I764" s="452" t="s">
        <v>1928</v>
      </c>
      <c r="J764" s="452" t="s">
        <v>1928</v>
      </c>
      <c r="K764" s="452" t="s">
        <v>1607</v>
      </c>
      <c r="L764" s="452" t="s">
        <v>1612</v>
      </c>
      <c r="M764" s="452" t="s">
        <v>485</v>
      </c>
      <c r="N764" s="452" t="s">
        <v>813</v>
      </c>
      <c r="O764" s="452" t="s">
        <v>2308</v>
      </c>
    </row>
    <row r="765" spans="1:15" hidden="1" x14ac:dyDescent="0.3">
      <c r="A765" s="452" t="s">
        <v>1604</v>
      </c>
      <c r="B765" s="453" t="s">
        <v>2200</v>
      </c>
      <c r="C765" s="452" t="s">
        <v>464</v>
      </c>
      <c r="D765" s="452" t="s">
        <v>1604</v>
      </c>
      <c r="E765" s="452" t="s">
        <v>2201</v>
      </c>
      <c r="F765" s="452" t="s">
        <v>465</v>
      </c>
      <c r="G765" s="454"/>
      <c r="H765" s="452" t="s">
        <v>1381</v>
      </c>
      <c r="I765" s="452" t="s">
        <v>1381</v>
      </c>
      <c r="J765" s="452" t="s">
        <v>1381</v>
      </c>
      <c r="K765" s="452" t="s">
        <v>1607</v>
      </c>
      <c r="L765" s="452" t="s">
        <v>1612</v>
      </c>
      <c r="M765" s="452" t="s">
        <v>485</v>
      </c>
      <c r="N765" s="452" t="s">
        <v>468</v>
      </c>
      <c r="O765" s="452" t="s">
        <v>503</v>
      </c>
    </row>
    <row r="766" spans="1:15" hidden="1" x14ac:dyDescent="0.3">
      <c r="A766" s="452" t="s">
        <v>1604</v>
      </c>
      <c r="B766" s="453" t="s">
        <v>2202</v>
      </c>
      <c r="C766" s="452" t="s">
        <v>464</v>
      </c>
      <c r="D766" s="452" t="s">
        <v>1604</v>
      </c>
      <c r="E766" s="452" t="s">
        <v>2203</v>
      </c>
      <c r="F766" s="452" t="s">
        <v>465</v>
      </c>
      <c r="G766" s="454"/>
      <c r="H766" s="452" t="s">
        <v>1698</v>
      </c>
      <c r="I766" s="452" t="s">
        <v>1698</v>
      </c>
      <c r="J766" s="452" t="s">
        <v>2204</v>
      </c>
      <c r="K766" s="452" t="s">
        <v>1607</v>
      </c>
      <c r="L766" s="452" t="s">
        <v>1612</v>
      </c>
      <c r="M766" s="452" t="s">
        <v>485</v>
      </c>
      <c r="N766" s="452" t="s">
        <v>813</v>
      </c>
      <c r="O766" s="452" t="s">
        <v>2654</v>
      </c>
    </row>
    <row r="767" spans="1:15" hidden="1" x14ac:dyDescent="0.3">
      <c r="A767" s="452" t="s">
        <v>1604</v>
      </c>
      <c r="B767" s="453" t="s">
        <v>2205</v>
      </c>
      <c r="C767" s="452" t="s">
        <v>464</v>
      </c>
      <c r="D767" s="452" t="s">
        <v>1604</v>
      </c>
      <c r="E767" s="452" t="s">
        <v>2206</v>
      </c>
      <c r="F767" s="452" t="s">
        <v>510</v>
      </c>
      <c r="G767" s="454">
        <v>32.799999999999997</v>
      </c>
      <c r="H767" s="452" t="s">
        <v>886</v>
      </c>
      <c r="I767" s="452" t="s">
        <v>886</v>
      </c>
      <c r="J767" s="452" t="s">
        <v>886</v>
      </c>
      <c r="K767" s="452" t="s">
        <v>1607</v>
      </c>
      <c r="L767" s="452" t="s">
        <v>1612</v>
      </c>
      <c r="M767" s="452" t="s">
        <v>485</v>
      </c>
      <c r="N767" s="452" t="s">
        <v>813</v>
      </c>
      <c r="O767" s="452" t="s">
        <v>2308</v>
      </c>
    </row>
    <row r="768" spans="1:15" hidden="1" x14ac:dyDescent="0.3">
      <c r="A768" s="452" t="s">
        <v>1604</v>
      </c>
      <c r="B768" s="453" t="s">
        <v>2207</v>
      </c>
      <c r="C768" s="452" t="s">
        <v>464</v>
      </c>
      <c r="D768" s="452" t="s">
        <v>1604</v>
      </c>
      <c r="E768" s="452" t="s">
        <v>2208</v>
      </c>
      <c r="F768" s="452" t="s">
        <v>465</v>
      </c>
      <c r="G768" s="454"/>
      <c r="H768" s="452" t="s">
        <v>1698</v>
      </c>
      <c r="I768" s="452" t="s">
        <v>1698</v>
      </c>
      <c r="J768" s="452" t="s">
        <v>1698</v>
      </c>
      <c r="K768" s="452" t="s">
        <v>1607</v>
      </c>
      <c r="L768" s="452" t="s">
        <v>1612</v>
      </c>
      <c r="M768" s="452" t="s">
        <v>485</v>
      </c>
      <c r="N768" s="452" t="s">
        <v>806</v>
      </c>
      <c r="O768" s="452" t="s">
        <v>442</v>
      </c>
    </row>
    <row r="769" spans="1:15" hidden="1" x14ac:dyDescent="0.3">
      <c r="A769" s="452" t="s">
        <v>1604</v>
      </c>
      <c r="B769" s="453" t="s">
        <v>2209</v>
      </c>
      <c r="C769" s="452" t="s">
        <v>464</v>
      </c>
      <c r="D769" s="452" t="s">
        <v>1604</v>
      </c>
      <c r="E769" s="452" t="s">
        <v>2210</v>
      </c>
      <c r="F769" s="452" t="s">
        <v>479</v>
      </c>
      <c r="G769" s="454"/>
      <c r="H769" s="452" t="s">
        <v>2211</v>
      </c>
      <c r="I769" s="452" t="s">
        <v>2212</v>
      </c>
      <c r="J769" s="452" t="s">
        <v>2213</v>
      </c>
      <c r="K769" s="452" t="s">
        <v>1607</v>
      </c>
      <c r="L769" s="452" t="s">
        <v>1612</v>
      </c>
      <c r="M769" s="452" t="s">
        <v>485</v>
      </c>
      <c r="N769" s="452" t="s">
        <v>813</v>
      </c>
      <c r="O769" s="452" t="s">
        <v>2244</v>
      </c>
    </row>
    <row r="770" spans="1:15" hidden="1" x14ac:dyDescent="0.3">
      <c r="A770" s="452" t="s">
        <v>1604</v>
      </c>
      <c r="B770" s="453" t="s">
        <v>2214</v>
      </c>
      <c r="C770" s="452" t="s">
        <v>464</v>
      </c>
      <c r="D770" s="452" t="s">
        <v>1604</v>
      </c>
      <c r="E770" s="452" t="s">
        <v>2215</v>
      </c>
      <c r="F770" s="452" t="s">
        <v>465</v>
      </c>
      <c r="G770" s="454"/>
      <c r="H770" s="452" t="s">
        <v>24</v>
      </c>
      <c r="I770" s="452" t="s">
        <v>24</v>
      </c>
      <c r="J770" s="452" t="s">
        <v>24</v>
      </c>
      <c r="K770" s="452" t="s">
        <v>1607</v>
      </c>
      <c r="L770" s="452" t="s">
        <v>1612</v>
      </c>
      <c r="M770" s="452" t="s">
        <v>485</v>
      </c>
      <c r="N770" s="452" t="s">
        <v>813</v>
      </c>
      <c r="O770" s="452" t="s">
        <v>2654</v>
      </c>
    </row>
    <row r="771" spans="1:15" hidden="1" x14ac:dyDescent="0.3">
      <c r="A771" s="452" t="s">
        <v>1604</v>
      </c>
      <c r="B771" s="453" t="s">
        <v>2216</v>
      </c>
      <c r="C771" s="452" t="s">
        <v>464</v>
      </c>
      <c r="D771" s="452" t="s">
        <v>1604</v>
      </c>
      <c r="E771" s="452" t="s">
        <v>2217</v>
      </c>
      <c r="F771" s="452" t="s">
        <v>569</v>
      </c>
      <c r="G771" s="454">
        <v>32.5</v>
      </c>
      <c r="H771" s="452" t="s">
        <v>2003</v>
      </c>
      <c r="I771" s="452" t="s">
        <v>2003</v>
      </c>
      <c r="J771" s="452" t="s">
        <v>2003</v>
      </c>
      <c r="K771" s="452" t="s">
        <v>1607</v>
      </c>
      <c r="L771" s="452" t="s">
        <v>1612</v>
      </c>
      <c r="M771" s="452" t="s">
        <v>485</v>
      </c>
      <c r="N771" s="452" t="s">
        <v>813</v>
      </c>
      <c r="O771" s="452" t="s">
        <v>2244</v>
      </c>
    </row>
    <row r="772" spans="1:15" hidden="1" x14ac:dyDescent="0.3">
      <c r="A772" s="452" t="s">
        <v>1604</v>
      </c>
      <c r="B772" s="453" t="s">
        <v>2218</v>
      </c>
      <c r="C772" s="452" t="s">
        <v>464</v>
      </c>
      <c r="D772" s="452" t="s">
        <v>1604</v>
      </c>
      <c r="E772" s="452" t="s">
        <v>2219</v>
      </c>
      <c r="F772" s="452" t="s">
        <v>465</v>
      </c>
      <c r="G772" s="454"/>
      <c r="H772" s="452" t="s">
        <v>2220</v>
      </c>
      <c r="I772" s="452" t="s">
        <v>2220</v>
      </c>
      <c r="J772" s="452" t="s">
        <v>2220</v>
      </c>
      <c r="K772" s="452" t="s">
        <v>1607</v>
      </c>
      <c r="L772" s="452" t="s">
        <v>1612</v>
      </c>
      <c r="M772" s="452" t="s">
        <v>485</v>
      </c>
      <c r="N772" s="452" t="s">
        <v>813</v>
      </c>
      <c r="O772" s="452" t="s">
        <v>2244</v>
      </c>
    </row>
    <row r="773" spans="1:15" hidden="1" x14ac:dyDescent="0.3">
      <c r="A773" s="452" t="s">
        <v>1604</v>
      </c>
      <c r="B773" s="453" t="s">
        <v>2221</v>
      </c>
      <c r="C773" s="452" t="s">
        <v>464</v>
      </c>
      <c r="D773" s="452" t="s">
        <v>1604</v>
      </c>
      <c r="E773" s="452" t="s">
        <v>2222</v>
      </c>
      <c r="F773" s="452" t="s">
        <v>465</v>
      </c>
      <c r="G773" s="454"/>
      <c r="H773" s="452" t="s">
        <v>868</v>
      </c>
      <c r="I773" s="452" t="s">
        <v>868</v>
      </c>
      <c r="J773" s="452" t="s">
        <v>868</v>
      </c>
      <c r="K773" s="452" t="s">
        <v>1607</v>
      </c>
      <c r="L773" s="452" t="s">
        <v>1612</v>
      </c>
      <c r="M773" s="452" t="s">
        <v>485</v>
      </c>
      <c r="N773" s="452" t="s">
        <v>813</v>
      </c>
      <c r="O773" s="452" t="s">
        <v>1362</v>
      </c>
    </row>
    <row r="774" spans="1:15" hidden="1" x14ac:dyDescent="0.3">
      <c r="A774" s="452" t="s">
        <v>1604</v>
      </c>
      <c r="B774" s="453" t="s">
        <v>2223</v>
      </c>
      <c r="C774" s="452" t="s">
        <v>464</v>
      </c>
      <c r="D774" s="452" t="s">
        <v>1604</v>
      </c>
      <c r="E774" s="452" t="s">
        <v>2224</v>
      </c>
      <c r="F774" s="452" t="s">
        <v>465</v>
      </c>
      <c r="G774" s="454"/>
      <c r="H774" s="452" t="s">
        <v>707</v>
      </c>
      <c r="I774" s="452" t="s">
        <v>707</v>
      </c>
      <c r="J774" s="452" t="s">
        <v>2225</v>
      </c>
      <c r="K774" s="452" t="s">
        <v>1607</v>
      </c>
      <c r="L774" s="452" t="s">
        <v>1612</v>
      </c>
      <c r="M774" s="452" t="s">
        <v>533</v>
      </c>
      <c r="N774" s="452" t="s">
        <v>813</v>
      </c>
      <c r="O774" s="452" t="s">
        <v>2826</v>
      </c>
    </row>
    <row r="775" spans="1:15" hidden="1" x14ac:dyDescent="0.3">
      <c r="A775" s="452" t="s">
        <v>1604</v>
      </c>
      <c r="B775" s="453" t="s">
        <v>2226</v>
      </c>
      <c r="C775" s="452" t="s">
        <v>464</v>
      </c>
      <c r="D775" s="452" t="s">
        <v>1604</v>
      </c>
      <c r="E775" s="452" t="s">
        <v>2227</v>
      </c>
      <c r="F775" s="452" t="s">
        <v>465</v>
      </c>
      <c r="G775" s="454"/>
      <c r="H775" s="452" t="s">
        <v>868</v>
      </c>
      <c r="I775" s="452" t="s">
        <v>868</v>
      </c>
      <c r="J775" s="452" t="s">
        <v>868</v>
      </c>
      <c r="K775" s="452" t="s">
        <v>1607</v>
      </c>
      <c r="L775" s="452" t="s">
        <v>1612</v>
      </c>
      <c r="M775" s="452" t="s">
        <v>533</v>
      </c>
      <c r="N775" s="452" t="s">
        <v>813</v>
      </c>
      <c r="O775" s="452" t="s">
        <v>2826</v>
      </c>
    </row>
    <row r="776" spans="1:15" hidden="1" x14ac:dyDescent="0.3">
      <c r="A776" s="452" t="s">
        <v>1604</v>
      </c>
      <c r="B776" s="453" t="s">
        <v>2228</v>
      </c>
      <c r="C776" s="452" t="s">
        <v>464</v>
      </c>
      <c r="D776" s="452" t="s">
        <v>1604</v>
      </c>
      <c r="E776" s="452" t="s">
        <v>2229</v>
      </c>
      <c r="F776" s="452" t="s">
        <v>465</v>
      </c>
      <c r="G776" s="454"/>
      <c r="H776" s="452" t="s">
        <v>1746</v>
      </c>
      <c r="I776" s="452" t="s">
        <v>1746</v>
      </c>
      <c r="J776" s="452" t="s">
        <v>1854</v>
      </c>
      <c r="K776" s="452" t="s">
        <v>1607</v>
      </c>
      <c r="L776" s="452" t="s">
        <v>1612</v>
      </c>
      <c r="M776" s="452" t="s">
        <v>485</v>
      </c>
      <c r="N776" s="452" t="s">
        <v>813</v>
      </c>
      <c r="O776" s="452" t="s">
        <v>2244</v>
      </c>
    </row>
    <row r="777" spans="1:15" hidden="1" x14ac:dyDescent="0.3">
      <c r="A777" s="452" t="s">
        <v>1604</v>
      </c>
      <c r="B777" s="453" t="s">
        <v>2230</v>
      </c>
      <c r="C777" s="452" t="s">
        <v>464</v>
      </c>
      <c r="D777" s="452" t="s">
        <v>1604</v>
      </c>
      <c r="E777" s="452" t="s">
        <v>2231</v>
      </c>
      <c r="F777" s="452" t="s">
        <v>510</v>
      </c>
      <c r="G777" s="454">
        <v>32.299999999999997</v>
      </c>
      <c r="H777" s="452" t="s">
        <v>2232</v>
      </c>
      <c r="I777" s="452" t="s">
        <v>2232</v>
      </c>
      <c r="J777" s="452" t="s">
        <v>2233</v>
      </c>
      <c r="K777" s="452" t="s">
        <v>1607</v>
      </c>
      <c r="L777" s="452" t="s">
        <v>1612</v>
      </c>
      <c r="M777" s="452" t="s">
        <v>485</v>
      </c>
      <c r="N777" s="452" t="s">
        <v>806</v>
      </c>
      <c r="O777" s="452" t="s">
        <v>3013</v>
      </c>
    </row>
    <row r="778" spans="1:15" hidden="1" x14ac:dyDescent="0.3">
      <c r="A778" s="452" t="s">
        <v>1604</v>
      </c>
      <c r="B778" s="453" t="s">
        <v>2234</v>
      </c>
      <c r="C778" s="452" t="s">
        <v>464</v>
      </c>
      <c r="D778" s="452" t="s">
        <v>1604</v>
      </c>
      <c r="E778" s="452" t="s">
        <v>2235</v>
      </c>
      <c r="F778" s="452" t="s">
        <v>569</v>
      </c>
      <c r="G778" s="454">
        <v>32.299999999999997</v>
      </c>
      <c r="H778" s="452" t="s">
        <v>1746</v>
      </c>
      <c r="I778" s="452" t="s">
        <v>1746</v>
      </c>
      <c r="J778" s="452" t="s">
        <v>2236</v>
      </c>
      <c r="K778" s="452" t="s">
        <v>1607</v>
      </c>
      <c r="L778" s="452" t="s">
        <v>1612</v>
      </c>
      <c r="M778" s="452" t="s">
        <v>485</v>
      </c>
      <c r="N778" s="452" t="s">
        <v>813</v>
      </c>
      <c r="O778" s="452" t="s">
        <v>2244</v>
      </c>
    </row>
    <row r="779" spans="1:15" hidden="1" x14ac:dyDescent="0.3">
      <c r="A779" s="452" t="s">
        <v>1604</v>
      </c>
      <c r="B779" s="453" t="s">
        <v>2237</v>
      </c>
      <c r="C779" s="452" t="s">
        <v>464</v>
      </c>
      <c r="D779" s="452" t="s">
        <v>1604</v>
      </c>
      <c r="E779" s="452" t="s">
        <v>2238</v>
      </c>
      <c r="F779" s="452" t="s">
        <v>465</v>
      </c>
      <c r="G779" s="454"/>
      <c r="H779" s="452" t="s">
        <v>2239</v>
      </c>
      <c r="I779" s="452" t="s">
        <v>2239</v>
      </c>
      <c r="J779" s="452" t="s">
        <v>2220</v>
      </c>
      <c r="K779" s="452" t="s">
        <v>1607</v>
      </c>
      <c r="L779" s="452" t="s">
        <v>1612</v>
      </c>
      <c r="M779" s="452" t="s">
        <v>485</v>
      </c>
      <c r="N779" s="452" t="s">
        <v>813</v>
      </c>
      <c r="O779" s="452" t="s">
        <v>2244</v>
      </c>
    </row>
    <row r="780" spans="1:15" hidden="1" x14ac:dyDescent="0.3">
      <c r="A780" s="452" t="s">
        <v>1604</v>
      </c>
      <c r="B780" s="453" t="s">
        <v>2240</v>
      </c>
      <c r="C780" s="452" t="s">
        <v>464</v>
      </c>
      <c r="D780" s="452" t="s">
        <v>1604</v>
      </c>
      <c r="E780" s="452" t="s">
        <v>2241</v>
      </c>
      <c r="F780" s="452" t="s">
        <v>465</v>
      </c>
      <c r="G780" s="454"/>
      <c r="H780" s="452" t="s">
        <v>868</v>
      </c>
      <c r="I780" s="452" t="s">
        <v>868</v>
      </c>
      <c r="J780" s="452" t="s">
        <v>868</v>
      </c>
      <c r="K780" s="452" t="s">
        <v>1607</v>
      </c>
      <c r="L780" s="452" t="s">
        <v>1612</v>
      </c>
      <c r="M780" s="452" t="s">
        <v>485</v>
      </c>
      <c r="N780" s="452" t="s">
        <v>813</v>
      </c>
      <c r="O780" s="452" t="s">
        <v>2244</v>
      </c>
    </row>
    <row r="781" spans="1:15" hidden="1" x14ac:dyDescent="0.3">
      <c r="A781" s="452" t="s">
        <v>1604</v>
      </c>
      <c r="B781" s="453" t="s">
        <v>2242</v>
      </c>
      <c r="C781" s="452" t="s">
        <v>464</v>
      </c>
      <c r="D781" s="452" t="s">
        <v>1604</v>
      </c>
      <c r="E781" s="452" t="s">
        <v>2243</v>
      </c>
      <c r="F781" s="452" t="s">
        <v>479</v>
      </c>
      <c r="G781" s="454"/>
      <c r="H781" s="452" t="s">
        <v>2244</v>
      </c>
      <c r="I781" s="452" t="s">
        <v>2244</v>
      </c>
      <c r="J781" s="452" t="s">
        <v>1381</v>
      </c>
      <c r="K781" s="452" t="s">
        <v>1607</v>
      </c>
      <c r="L781" s="452" t="s">
        <v>1612</v>
      </c>
      <c r="M781" s="452" t="s">
        <v>485</v>
      </c>
      <c r="N781" s="452" t="s">
        <v>813</v>
      </c>
      <c r="O781" s="452" t="s">
        <v>2244</v>
      </c>
    </row>
    <row r="782" spans="1:15" hidden="1" x14ac:dyDescent="0.3">
      <c r="A782" s="452" t="s">
        <v>1604</v>
      </c>
      <c r="B782" s="453" t="s">
        <v>2245</v>
      </c>
      <c r="C782" s="452" t="s">
        <v>464</v>
      </c>
      <c r="D782" s="452" t="s">
        <v>1604</v>
      </c>
      <c r="E782" s="452" t="s">
        <v>2246</v>
      </c>
      <c r="F782" s="452" t="s">
        <v>465</v>
      </c>
      <c r="G782" s="454"/>
      <c r="H782" s="452" t="s">
        <v>1381</v>
      </c>
      <c r="I782" s="452" t="s">
        <v>1381</v>
      </c>
      <c r="J782" s="452" t="s">
        <v>1381</v>
      </c>
      <c r="K782" s="452" t="s">
        <v>1607</v>
      </c>
      <c r="L782" s="452" t="s">
        <v>1612</v>
      </c>
      <c r="M782" s="452" t="s">
        <v>485</v>
      </c>
      <c r="N782" s="452" t="s">
        <v>813</v>
      </c>
      <c r="O782" s="452" t="s">
        <v>2244</v>
      </c>
    </row>
    <row r="783" spans="1:15" hidden="1" x14ac:dyDescent="0.3">
      <c r="A783" s="452" t="s">
        <v>1604</v>
      </c>
      <c r="B783" s="453" t="s">
        <v>2247</v>
      </c>
      <c r="C783" s="452" t="s">
        <v>464</v>
      </c>
      <c r="D783" s="452" t="s">
        <v>1604</v>
      </c>
      <c r="E783" s="452" t="s">
        <v>2248</v>
      </c>
      <c r="F783" s="452" t="s">
        <v>479</v>
      </c>
      <c r="G783" s="454"/>
      <c r="H783" s="452" t="s">
        <v>1805</v>
      </c>
      <c r="I783" s="452" t="s">
        <v>1805</v>
      </c>
      <c r="J783" s="452" t="s">
        <v>1805</v>
      </c>
      <c r="K783" s="452" t="s">
        <v>1607</v>
      </c>
      <c r="L783" s="452" t="s">
        <v>1612</v>
      </c>
      <c r="M783" s="452" t="s">
        <v>485</v>
      </c>
      <c r="N783" s="452" t="s">
        <v>813</v>
      </c>
      <c r="O783" s="452" t="s">
        <v>2244</v>
      </c>
    </row>
    <row r="784" spans="1:15" hidden="1" x14ac:dyDescent="0.3">
      <c r="A784" s="452" t="s">
        <v>1604</v>
      </c>
      <c r="B784" s="453" t="s">
        <v>2249</v>
      </c>
      <c r="C784" s="452" t="s">
        <v>464</v>
      </c>
      <c r="D784" s="452" t="s">
        <v>1604</v>
      </c>
      <c r="E784" s="452" t="s">
        <v>2250</v>
      </c>
      <c r="F784" s="452" t="s">
        <v>569</v>
      </c>
      <c r="G784" s="454">
        <v>32.299999999999997</v>
      </c>
      <c r="H784" s="452" t="s">
        <v>1746</v>
      </c>
      <c r="I784" s="452" t="s">
        <v>1746</v>
      </c>
      <c r="J784" s="452" t="s">
        <v>1854</v>
      </c>
      <c r="K784" s="452" t="s">
        <v>1607</v>
      </c>
      <c r="L784" s="452" t="s">
        <v>1612</v>
      </c>
      <c r="M784" s="452" t="s">
        <v>485</v>
      </c>
      <c r="N784" s="452" t="s">
        <v>813</v>
      </c>
      <c r="O784" s="452" t="s">
        <v>2308</v>
      </c>
    </row>
    <row r="785" spans="1:15" hidden="1" x14ac:dyDescent="0.3">
      <c r="A785" s="452" t="s">
        <v>1604</v>
      </c>
      <c r="B785" s="453" t="s">
        <v>2251</v>
      </c>
      <c r="C785" s="452" t="s">
        <v>464</v>
      </c>
      <c r="D785" s="452" t="s">
        <v>1604</v>
      </c>
      <c r="E785" s="452" t="s">
        <v>2252</v>
      </c>
      <c r="F785" s="452" t="s">
        <v>569</v>
      </c>
      <c r="G785" s="454">
        <v>32.299999999999997</v>
      </c>
      <c r="H785" s="452" t="s">
        <v>2253</v>
      </c>
      <c r="I785" s="452" t="s">
        <v>861</v>
      </c>
      <c r="J785" s="452" t="s">
        <v>2254</v>
      </c>
      <c r="K785" s="452" t="s">
        <v>1607</v>
      </c>
      <c r="L785" s="452" t="s">
        <v>1612</v>
      </c>
      <c r="M785" s="452" t="s">
        <v>485</v>
      </c>
      <c r="N785" s="452" t="s">
        <v>806</v>
      </c>
      <c r="O785" s="452" t="s">
        <v>442</v>
      </c>
    </row>
    <row r="786" spans="1:15" hidden="1" x14ac:dyDescent="0.3">
      <c r="A786" s="452" t="s">
        <v>1604</v>
      </c>
      <c r="B786" s="453" t="s">
        <v>2255</v>
      </c>
      <c r="C786" s="452" t="s">
        <v>464</v>
      </c>
      <c r="D786" s="452" t="s">
        <v>1604</v>
      </c>
      <c r="E786" s="452" t="s">
        <v>2256</v>
      </c>
      <c r="F786" s="452" t="s">
        <v>569</v>
      </c>
      <c r="G786" s="454">
        <v>32</v>
      </c>
      <c r="H786" s="452" t="s">
        <v>1746</v>
      </c>
      <c r="I786" s="452" t="s">
        <v>1746</v>
      </c>
      <c r="J786" s="452" t="s">
        <v>2257</v>
      </c>
      <c r="K786" s="452" t="s">
        <v>1607</v>
      </c>
      <c r="L786" s="452" t="s">
        <v>1612</v>
      </c>
      <c r="M786" s="452" t="s">
        <v>485</v>
      </c>
      <c r="N786" s="452" t="s">
        <v>813</v>
      </c>
      <c r="O786" s="452" t="s">
        <v>2244</v>
      </c>
    </row>
    <row r="787" spans="1:15" hidden="1" x14ac:dyDescent="0.3">
      <c r="A787" s="452" t="s">
        <v>1604</v>
      </c>
      <c r="B787" s="453" t="s">
        <v>2258</v>
      </c>
      <c r="C787" s="452" t="s">
        <v>464</v>
      </c>
      <c r="D787" s="452" t="s">
        <v>1604</v>
      </c>
      <c r="E787" s="452" t="s">
        <v>2259</v>
      </c>
      <c r="F787" s="452" t="s">
        <v>465</v>
      </c>
      <c r="G787" s="454"/>
      <c r="H787" s="452" t="s">
        <v>886</v>
      </c>
      <c r="I787" s="452" t="s">
        <v>886</v>
      </c>
      <c r="J787" s="452" t="s">
        <v>886</v>
      </c>
      <c r="K787" s="452" t="s">
        <v>1607</v>
      </c>
      <c r="L787" s="452" t="s">
        <v>1612</v>
      </c>
      <c r="M787" s="452" t="s">
        <v>485</v>
      </c>
      <c r="N787" s="452" t="s">
        <v>813</v>
      </c>
      <c r="O787" s="452" t="s">
        <v>2244</v>
      </c>
    </row>
    <row r="788" spans="1:15" hidden="1" x14ac:dyDescent="0.3">
      <c r="A788" s="452" t="s">
        <v>1604</v>
      </c>
      <c r="B788" s="453" t="s">
        <v>2260</v>
      </c>
      <c r="C788" s="452" t="s">
        <v>464</v>
      </c>
      <c r="D788" s="452" t="s">
        <v>1604</v>
      </c>
      <c r="E788" s="452" t="s">
        <v>2261</v>
      </c>
      <c r="F788" s="452" t="s">
        <v>569</v>
      </c>
      <c r="G788" s="454">
        <v>31.8</v>
      </c>
      <c r="H788" s="452" t="s">
        <v>2262</v>
      </c>
      <c r="I788" s="452" t="s">
        <v>1746</v>
      </c>
      <c r="J788" s="452" t="s">
        <v>1854</v>
      </c>
      <c r="K788" s="452" t="s">
        <v>1607</v>
      </c>
      <c r="L788" s="452" t="s">
        <v>1612</v>
      </c>
      <c r="M788" s="452" t="s">
        <v>485</v>
      </c>
      <c r="N788" s="452" t="s">
        <v>813</v>
      </c>
      <c r="O788" s="452" t="s">
        <v>2244</v>
      </c>
    </row>
    <row r="789" spans="1:15" hidden="1" x14ac:dyDescent="0.3">
      <c r="A789" s="452" t="s">
        <v>1604</v>
      </c>
      <c r="B789" s="453" t="s">
        <v>2263</v>
      </c>
      <c r="C789" s="452" t="s">
        <v>464</v>
      </c>
      <c r="D789" s="452" t="s">
        <v>1604</v>
      </c>
      <c r="E789" s="452" t="s">
        <v>2264</v>
      </c>
      <c r="F789" s="452" t="s">
        <v>465</v>
      </c>
      <c r="G789" s="454"/>
      <c r="H789" s="452" t="s">
        <v>2118</v>
      </c>
      <c r="I789" s="452" t="s">
        <v>2118</v>
      </c>
      <c r="J789" s="452" t="s">
        <v>2118</v>
      </c>
      <c r="K789" s="452" t="s">
        <v>1607</v>
      </c>
      <c r="L789" s="452" t="s">
        <v>1612</v>
      </c>
      <c r="M789" s="452" t="s">
        <v>485</v>
      </c>
      <c r="N789" s="452" t="s">
        <v>813</v>
      </c>
      <c r="O789" s="452" t="s">
        <v>1362</v>
      </c>
    </row>
    <row r="790" spans="1:15" hidden="1" x14ac:dyDescent="0.3">
      <c r="A790" s="452" t="s">
        <v>1604</v>
      </c>
      <c r="B790" s="453" t="s">
        <v>2265</v>
      </c>
      <c r="C790" s="452" t="s">
        <v>464</v>
      </c>
      <c r="D790" s="452" t="s">
        <v>1604</v>
      </c>
      <c r="E790" s="452" t="s">
        <v>2266</v>
      </c>
      <c r="F790" s="452" t="s">
        <v>510</v>
      </c>
      <c r="G790" s="454">
        <v>32.1</v>
      </c>
      <c r="H790" s="452" t="s">
        <v>1746</v>
      </c>
      <c r="I790" s="452" t="s">
        <v>1746</v>
      </c>
      <c r="J790" s="452" t="s">
        <v>1854</v>
      </c>
      <c r="K790" s="452" t="s">
        <v>1607</v>
      </c>
      <c r="L790" s="452" t="s">
        <v>1612</v>
      </c>
      <c r="M790" s="452" t="s">
        <v>485</v>
      </c>
      <c r="N790" s="452" t="s">
        <v>813</v>
      </c>
      <c r="O790" s="452" t="s">
        <v>2308</v>
      </c>
    </row>
    <row r="791" spans="1:15" hidden="1" x14ac:dyDescent="0.3">
      <c r="A791" s="452" t="s">
        <v>1604</v>
      </c>
      <c r="B791" s="453" t="s">
        <v>2267</v>
      </c>
      <c r="C791" s="452" t="s">
        <v>464</v>
      </c>
      <c r="D791" s="452" t="s">
        <v>1604</v>
      </c>
      <c r="E791" s="452" t="s">
        <v>2268</v>
      </c>
      <c r="F791" s="452" t="s">
        <v>465</v>
      </c>
      <c r="G791" s="454"/>
      <c r="H791" s="452" t="s">
        <v>1746</v>
      </c>
      <c r="I791" s="452" t="s">
        <v>1746</v>
      </c>
      <c r="J791" s="452" t="s">
        <v>1854</v>
      </c>
      <c r="K791" s="452" t="s">
        <v>1607</v>
      </c>
      <c r="L791" s="452" t="s">
        <v>1612</v>
      </c>
      <c r="M791" s="452" t="s">
        <v>485</v>
      </c>
      <c r="N791" s="452" t="s">
        <v>813</v>
      </c>
      <c r="O791" s="452" t="s">
        <v>2244</v>
      </c>
    </row>
    <row r="792" spans="1:15" hidden="1" x14ac:dyDescent="0.3">
      <c r="A792" s="452" t="s">
        <v>1604</v>
      </c>
      <c r="B792" s="453" t="s">
        <v>2269</v>
      </c>
      <c r="C792" s="452" t="s">
        <v>464</v>
      </c>
      <c r="D792" s="452" t="s">
        <v>1604</v>
      </c>
      <c r="E792" s="452" t="s">
        <v>2270</v>
      </c>
      <c r="F792" s="452" t="s">
        <v>569</v>
      </c>
      <c r="G792" s="454">
        <v>31.8</v>
      </c>
      <c r="H792" s="452" t="s">
        <v>1652</v>
      </c>
      <c r="I792" s="452" t="s">
        <v>1652</v>
      </c>
      <c r="J792" s="452" t="s">
        <v>2271</v>
      </c>
      <c r="K792" s="452" t="s">
        <v>1607</v>
      </c>
      <c r="L792" s="452" t="s">
        <v>1612</v>
      </c>
      <c r="M792" s="452" t="s">
        <v>485</v>
      </c>
      <c r="N792" s="452" t="s">
        <v>813</v>
      </c>
      <c r="O792" s="452" t="s">
        <v>1362</v>
      </c>
    </row>
    <row r="793" spans="1:15" hidden="1" x14ac:dyDescent="0.3">
      <c r="A793" s="452" t="s">
        <v>1604</v>
      </c>
      <c r="B793" s="453" t="s">
        <v>2272</v>
      </c>
      <c r="C793" s="452" t="s">
        <v>464</v>
      </c>
      <c r="D793" s="452" t="s">
        <v>1604</v>
      </c>
      <c r="E793" s="452" t="s">
        <v>2273</v>
      </c>
      <c r="F793" s="452" t="s">
        <v>465</v>
      </c>
      <c r="G793" s="454"/>
      <c r="H793" s="452" t="s">
        <v>1994</v>
      </c>
      <c r="I793" s="452" t="s">
        <v>1994</v>
      </c>
      <c r="J793" s="452" t="s">
        <v>1994</v>
      </c>
      <c r="K793" s="452" t="s">
        <v>1607</v>
      </c>
      <c r="L793" s="452" t="s">
        <v>1612</v>
      </c>
      <c r="M793" s="452" t="s">
        <v>485</v>
      </c>
      <c r="N793" s="452" t="s">
        <v>813</v>
      </c>
      <c r="O793" s="452" t="s">
        <v>2308</v>
      </c>
    </row>
    <row r="794" spans="1:15" hidden="1" x14ac:dyDescent="0.3">
      <c r="A794" s="452" t="s">
        <v>1604</v>
      </c>
      <c r="B794" s="453" t="s">
        <v>2274</v>
      </c>
      <c r="C794" s="452" t="s">
        <v>464</v>
      </c>
      <c r="D794" s="452" t="s">
        <v>1604</v>
      </c>
      <c r="E794" s="452" t="s">
        <v>2275</v>
      </c>
      <c r="F794" s="452" t="s">
        <v>569</v>
      </c>
      <c r="G794" s="454">
        <v>30.7</v>
      </c>
      <c r="H794" s="452" t="s">
        <v>1891</v>
      </c>
      <c r="I794" s="452" t="s">
        <v>1891</v>
      </c>
      <c r="J794" s="452" t="s">
        <v>2276</v>
      </c>
      <c r="K794" s="452" t="s">
        <v>1607</v>
      </c>
      <c r="L794" s="452" t="s">
        <v>1612</v>
      </c>
      <c r="M794" s="452" t="s">
        <v>533</v>
      </c>
      <c r="N794" s="452" t="s">
        <v>813</v>
      </c>
      <c r="O794" s="452" t="s">
        <v>2826</v>
      </c>
    </row>
    <row r="795" spans="1:15" hidden="1" x14ac:dyDescent="0.3">
      <c r="A795" s="452" t="s">
        <v>1604</v>
      </c>
      <c r="B795" s="453" t="s">
        <v>2277</v>
      </c>
      <c r="C795" s="452" t="s">
        <v>464</v>
      </c>
      <c r="D795" s="452" t="s">
        <v>1604</v>
      </c>
      <c r="E795" s="452" t="s">
        <v>2278</v>
      </c>
      <c r="F795" s="452" t="s">
        <v>569</v>
      </c>
      <c r="G795" s="454">
        <v>30.7</v>
      </c>
      <c r="H795" s="452" t="s">
        <v>1891</v>
      </c>
      <c r="I795" s="452" t="s">
        <v>1891</v>
      </c>
      <c r="J795" s="452" t="s">
        <v>1892</v>
      </c>
      <c r="K795" s="452" t="s">
        <v>1607</v>
      </c>
      <c r="L795" s="452" t="s">
        <v>1612</v>
      </c>
      <c r="M795" s="452" t="s">
        <v>533</v>
      </c>
      <c r="N795" s="452" t="s">
        <v>813</v>
      </c>
      <c r="O795" s="452" t="s">
        <v>2826</v>
      </c>
    </row>
    <row r="796" spans="1:15" hidden="1" x14ac:dyDescent="0.3">
      <c r="A796" s="452" t="s">
        <v>1604</v>
      </c>
      <c r="B796" s="453" t="s">
        <v>2279</v>
      </c>
      <c r="C796" s="452" t="s">
        <v>464</v>
      </c>
      <c r="D796" s="452" t="s">
        <v>1604</v>
      </c>
      <c r="E796" s="452" t="s">
        <v>2280</v>
      </c>
      <c r="F796" s="452" t="s">
        <v>510</v>
      </c>
      <c r="G796" s="454">
        <v>31.8</v>
      </c>
      <c r="H796" s="452" t="s">
        <v>2281</v>
      </c>
      <c r="I796" s="452" t="s">
        <v>2281</v>
      </c>
      <c r="J796" s="452" t="s">
        <v>2281</v>
      </c>
      <c r="K796" s="452" t="s">
        <v>1607</v>
      </c>
      <c r="L796" s="452" t="s">
        <v>1612</v>
      </c>
      <c r="M796" s="452" t="s">
        <v>485</v>
      </c>
      <c r="N796" s="452" t="s">
        <v>813</v>
      </c>
      <c r="O796" s="452" t="s">
        <v>1362</v>
      </c>
    </row>
    <row r="797" spans="1:15" hidden="1" x14ac:dyDescent="0.3">
      <c r="A797" s="452" t="s">
        <v>1604</v>
      </c>
      <c r="B797" s="453" t="s">
        <v>2282</v>
      </c>
      <c r="C797" s="452" t="s">
        <v>464</v>
      </c>
      <c r="D797" s="452" t="s">
        <v>1604</v>
      </c>
      <c r="E797" s="452" t="s">
        <v>2283</v>
      </c>
      <c r="F797" s="452" t="s">
        <v>569</v>
      </c>
      <c r="G797" s="454">
        <v>31.5</v>
      </c>
      <c r="H797" s="452" t="s">
        <v>1652</v>
      </c>
      <c r="I797" s="452" t="s">
        <v>2284</v>
      </c>
      <c r="J797" s="452" t="s">
        <v>2285</v>
      </c>
      <c r="K797" s="452" t="s">
        <v>1607</v>
      </c>
      <c r="L797" s="452" t="s">
        <v>1612</v>
      </c>
      <c r="M797" s="452" t="s">
        <v>485</v>
      </c>
      <c r="N797" s="452" t="s">
        <v>813</v>
      </c>
      <c r="O797" s="452" t="s">
        <v>1362</v>
      </c>
    </row>
    <row r="798" spans="1:15" hidden="1" x14ac:dyDescent="0.3">
      <c r="A798" s="452" t="s">
        <v>1604</v>
      </c>
      <c r="B798" s="453" t="s">
        <v>2286</v>
      </c>
      <c r="C798" s="452" t="s">
        <v>464</v>
      </c>
      <c r="D798" s="452" t="s">
        <v>1604</v>
      </c>
      <c r="E798" s="452" t="s">
        <v>2287</v>
      </c>
      <c r="F798" s="452" t="s">
        <v>569</v>
      </c>
      <c r="G798" s="454">
        <v>31.4</v>
      </c>
      <c r="H798" s="452" t="s">
        <v>1652</v>
      </c>
      <c r="I798" s="452" t="s">
        <v>2284</v>
      </c>
      <c r="J798" s="452" t="s">
        <v>2285</v>
      </c>
      <c r="K798" s="452" t="s">
        <v>1607</v>
      </c>
      <c r="L798" s="452" t="s">
        <v>1612</v>
      </c>
      <c r="M798" s="452" t="s">
        <v>485</v>
      </c>
      <c r="N798" s="452" t="s">
        <v>813</v>
      </c>
      <c r="O798" s="452" t="s">
        <v>1362</v>
      </c>
    </row>
    <row r="799" spans="1:15" hidden="1" x14ac:dyDescent="0.3">
      <c r="A799" s="452" t="s">
        <v>1604</v>
      </c>
      <c r="B799" s="453" t="s">
        <v>2288</v>
      </c>
      <c r="C799" s="452" t="s">
        <v>464</v>
      </c>
      <c r="D799" s="452" t="s">
        <v>1604</v>
      </c>
      <c r="E799" s="452" t="s">
        <v>2289</v>
      </c>
      <c r="F799" s="452" t="s">
        <v>510</v>
      </c>
      <c r="G799" s="454">
        <v>31.3</v>
      </c>
      <c r="H799" s="452" t="s">
        <v>1652</v>
      </c>
      <c r="I799" s="452" t="s">
        <v>1652</v>
      </c>
      <c r="J799" s="452" t="s">
        <v>2290</v>
      </c>
      <c r="K799" s="452" t="s">
        <v>1607</v>
      </c>
      <c r="L799" s="452" t="s">
        <v>1612</v>
      </c>
      <c r="M799" s="452" t="s">
        <v>485</v>
      </c>
      <c r="N799" s="452" t="s">
        <v>813</v>
      </c>
      <c r="O799" s="452" t="s">
        <v>1362</v>
      </c>
    </row>
    <row r="800" spans="1:15" hidden="1" x14ac:dyDescent="0.3">
      <c r="A800" s="452" t="s">
        <v>1604</v>
      </c>
      <c r="B800" s="453" t="s">
        <v>2291</v>
      </c>
      <c r="C800" s="452" t="s">
        <v>464</v>
      </c>
      <c r="D800" s="452" t="s">
        <v>1604</v>
      </c>
      <c r="E800" s="452" t="s">
        <v>2292</v>
      </c>
      <c r="F800" s="452" t="s">
        <v>569</v>
      </c>
      <c r="G800" s="454">
        <v>31.9</v>
      </c>
      <c r="H800" s="452" t="s">
        <v>2293</v>
      </c>
      <c r="I800" s="452" t="s">
        <v>2293</v>
      </c>
      <c r="J800" s="452" t="s">
        <v>2293</v>
      </c>
      <c r="K800" s="452" t="s">
        <v>1607</v>
      </c>
      <c r="L800" s="452" t="s">
        <v>1612</v>
      </c>
      <c r="M800" s="452" t="s">
        <v>485</v>
      </c>
      <c r="N800" s="452" t="s">
        <v>813</v>
      </c>
      <c r="O800" s="452" t="s">
        <v>2308</v>
      </c>
    </row>
    <row r="801" spans="1:15" hidden="1" x14ac:dyDescent="0.3">
      <c r="A801" s="452" t="s">
        <v>1604</v>
      </c>
      <c r="B801" s="453" t="s">
        <v>2294</v>
      </c>
      <c r="C801" s="452" t="s">
        <v>464</v>
      </c>
      <c r="D801" s="452" t="s">
        <v>1604</v>
      </c>
      <c r="E801" s="452" t="s">
        <v>2295</v>
      </c>
      <c r="F801" s="452" t="s">
        <v>569</v>
      </c>
      <c r="G801" s="454">
        <v>31.5</v>
      </c>
      <c r="H801" s="452" t="s">
        <v>1746</v>
      </c>
      <c r="I801" s="452" t="s">
        <v>1746</v>
      </c>
      <c r="J801" s="452" t="s">
        <v>1854</v>
      </c>
      <c r="K801" s="452" t="s">
        <v>1607</v>
      </c>
      <c r="L801" s="452" t="s">
        <v>1612</v>
      </c>
      <c r="M801" s="452" t="s">
        <v>485</v>
      </c>
      <c r="N801" s="452" t="s">
        <v>813</v>
      </c>
      <c r="O801" s="452" t="s">
        <v>2308</v>
      </c>
    </row>
    <row r="802" spans="1:15" hidden="1" x14ac:dyDescent="0.3">
      <c r="A802" s="452" t="s">
        <v>1604</v>
      </c>
      <c r="B802" s="453" t="s">
        <v>2296</v>
      </c>
      <c r="C802" s="452" t="s">
        <v>464</v>
      </c>
      <c r="D802" s="452" t="s">
        <v>1604</v>
      </c>
      <c r="E802" s="452" t="s">
        <v>2297</v>
      </c>
      <c r="F802" s="452" t="s">
        <v>465</v>
      </c>
      <c r="G802" s="454"/>
      <c r="H802" s="452" t="s">
        <v>1652</v>
      </c>
      <c r="I802" s="452" t="s">
        <v>1652</v>
      </c>
      <c r="J802" s="452" t="s">
        <v>1652</v>
      </c>
      <c r="K802" s="452" t="s">
        <v>1607</v>
      </c>
      <c r="L802" s="452" t="s">
        <v>1612</v>
      </c>
      <c r="M802" s="452" t="s">
        <v>485</v>
      </c>
      <c r="N802" s="452" t="s">
        <v>813</v>
      </c>
      <c r="O802" s="452" t="s">
        <v>1362</v>
      </c>
    </row>
    <row r="803" spans="1:15" hidden="1" x14ac:dyDescent="0.3">
      <c r="A803" s="452" t="s">
        <v>1604</v>
      </c>
      <c r="B803" s="453" t="s">
        <v>2298</v>
      </c>
      <c r="C803" s="452" t="s">
        <v>464</v>
      </c>
      <c r="D803" s="452" t="s">
        <v>1604</v>
      </c>
      <c r="E803" s="452" t="s">
        <v>2299</v>
      </c>
      <c r="F803" s="452" t="s">
        <v>465</v>
      </c>
      <c r="G803" s="454"/>
      <c r="H803" s="452" t="s">
        <v>1652</v>
      </c>
      <c r="I803" s="452" t="s">
        <v>1652</v>
      </c>
      <c r="J803" s="452" t="s">
        <v>1652</v>
      </c>
      <c r="K803" s="452" t="s">
        <v>1607</v>
      </c>
      <c r="L803" s="452" t="s">
        <v>1612</v>
      </c>
      <c r="M803" s="452" t="s">
        <v>485</v>
      </c>
      <c r="N803" s="452" t="s">
        <v>813</v>
      </c>
      <c r="O803" s="452" t="s">
        <v>1362</v>
      </c>
    </row>
    <row r="804" spans="1:15" hidden="1" x14ac:dyDescent="0.3">
      <c r="A804" s="452" t="s">
        <v>1604</v>
      </c>
      <c r="B804" s="453" t="s">
        <v>2300</v>
      </c>
      <c r="C804" s="452" t="s">
        <v>464</v>
      </c>
      <c r="D804" s="452" t="s">
        <v>1604</v>
      </c>
      <c r="E804" s="452" t="s">
        <v>2301</v>
      </c>
      <c r="F804" s="452" t="s">
        <v>569</v>
      </c>
      <c r="G804" s="454">
        <v>30.9</v>
      </c>
      <c r="H804" s="452" t="s">
        <v>2302</v>
      </c>
      <c r="I804" s="452" t="s">
        <v>2302</v>
      </c>
      <c r="J804" s="452" t="s">
        <v>2302</v>
      </c>
      <c r="K804" s="452" t="s">
        <v>1607</v>
      </c>
      <c r="L804" s="452" t="s">
        <v>1612</v>
      </c>
      <c r="M804" s="452" t="s">
        <v>485</v>
      </c>
      <c r="N804" s="452" t="s">
        <v>813</v>
      </c>
      <c r="O804" s="452" t="s">
        <v>2308</v>
      </c>
    </row>
    <row r="805" spans="1:15" hidden="1" x14ac:dyDescent="0.3">
      <c r="A805" s="452" t="s">
        <v>1604</v>
      </c>
      <c r="B805" s="453" t="s">
        <v>2303</v>
      </c>
      <c r="C805" s="452" t="s">
        <v>464</v>
      </c>
      <c r="D805" s="452" t="s">
        <v>1604</v>
      </c>
      <c r="E805" s="452" t="s">
        <v>2304</v>
      </c>
      <c r="F805" s="452" t="s">
        <v>569</v>
      </c>
      <c r="G805" s="454">
        <v>30.8</v>
      </c>
      <c r="H805" s="452" t="s">
        <v>2305</v>
      </c>
      <c r="I805" s="452" t="s">
        <v>2305</v>
      </c>
      <c r="J805" s="452" t="s">
        <v>2305</v>
      </c>
      <c r="K805" s="452" t="s">
        <v>1607</v>
      </c>
      <c r="L805" s="452" t="s">
        <v>1612</v>
      </c>
      <c r="M805" s="452" t="s">
        <v>485</v>
      </c>
      <c r="N805" s="452" t="s">
        <v>813</v>
      </c>
      <c r="O805" s="452" t="s">
        <v>2308</v>
      </c>
    </row>
    <row r="806" spans="1:15" hidden="1" x14ac:dyDescent="0.3">
      <c r="A806" s="452" t="s">
        <v>1604</v>
      </c>
      <c r="B806" s="453" t="s">
        <v>2306</v>
      </c>
      <c r="C806" s="452" t="s">
        <v>464</v>
      </c>
      <c r="D806" s="452" t="s">
        <v>1604</v>
      </c>
      <c r="E806" s="452" t="s">
        <v>2307</v>
      </c>
      <c r="F806" s="452" t="s">
        <v>1233</v>
      </c>
      <c r="G806" s="454"/>
      <c r="H806" s="452" t="s">
        <v>2308</v>
      </c>
      <c r="I806" s="452" t="s">
        <v>2308</v>
      </c>
      <c r="J806" s="452" t="s">
        <v>2308</v>
      </c>
      <c r="K806" s="452" t="s">
        <v>1607</v>
      </c>
      <c r="L806" s="452" t="s">
        <v>1612</v>
      </c>
    </row>
    <row r="807" spans="1:15" hidden="1" x14ac:dyDescent="0.3">
      <c r="A807" s="452" t="s">
        <v>1604</v>
      </c>
      <c r="B807" s="453" t="s">
        <v>2309</v>
      </c>
      <c r="C807" s="452" t="s">
        <v>464</v>
      </c>
      <c r="D807" s="452" t="s">
        <v>1604</v>
      </c>
      <c r="E807" s="452" t="s">
        <v>2310</v>
      </c>
      <c r="F807" s="452" t="s">
        <v>569</v>
      </c>
      <c r="G807" s="454">
        <v>30.7</v>
      </c>
      <c r="H807" s="452" t="s">
        <v>1652</v>
      </c>
      <c r="I807" s="452" t="s">
        <v>1652</v>
      </c>
      <c r="J807" s="452" t="s">
        <v>2290</v>
      </c>
      <c r="K807" s="452" t="s">
        <v>1607</v>
      </c>
      <c r="L807" s="452" t="s">
        <v>1612</v>
      </c>
      <c r="M807" s="452" t="s">
        <v>485</v>
      </c>
      <c r="N807" s="452" t="s">
        <v>813</v>
      </c>
      <c r="O807" s="452" t="s">
        <v>1362</v>
      </c>
    </row>
    <row r="808" spans="1:15" hidden="1" x14ac:dyDescent="0.3">
      <c r="A808" s="452" t="s">
        <v>1604</v>
      </c>
      <c r="B808" s="453" t="s">
        <v>2311</v>
      </c>
      <c r="C808" s="452" t="s">
        <v>464</v>
      </c>
      <c r="D808" s="452" t="s">
        <v>1604</v>
      </c>
      <c r="E808" s="452" t="s">
        <v>2312</v>
      </c>
      <c r="F808" s="452" t="s">
        <v>569</v>
      </c>
      <c r="G808" s="454">
        <v>30.6</v>
      </c>
      <c r="H808" s="452" t="s">
        <v>1652</v>
      </c>
      <c r="I808" s="452" t="s">
        <v>1652</v>
      </c>
      <c r="J808" s="452" t="s">
        <v>2290</v>
      </c>
      <c r="K808" s="452" t="s">
        <v>1607</v>
      </c>
      <c r="L808" s="452" t="s">
        <v>1612</v>
      </c>
      <c r="M808" s="452" t="s">
        <v>485</v>
      </c>
      <c r="N808" s="452" t="s">
        <v>813</v>
      </c>
      <c r="O808" s="452" t="s">
        <v>1362</v>
      </c>
    </row>
    <row r="809" spans="1:15" hidden="1" x14ac:dyDescent="0.3">
      <c r="A809" s="452" t="s">
        <v>1604</v>
      </c>
      <c r="B809" s="453" t="s">
        <v>2313</v>
      </c>
      <c r="C809" s="452" t="s">
        <v>464</v>
      </c>
      <c r="D809" s="452" t="s">
        <v>1604</v>
      </c>
      <c r="E809" s="452" t="s">
        <v>2314</v>
      </c>
      <c r="F809" s="452" t="s">
        <v>569</v>
      </c>
      <c r="G809" s="454">
        <v>30.1</v>
      </c>
      <c r="H809" s="452" t="s">
        <v>1891</v>
      </c>
      <c r="I809" s="452" t="s">
        <v>1891</v>
      </c>
      <c r="J809" s="452" t="s">
        <v>1892</v>
      </c>
      <c r="K809" s="452" t="s">
        <v>1607</v>
      </c>
      <c r="L809" s="452" t="s">
        <v>1612</v>
      </c>
      <c r="M809" s="452" t="s">
        <v>485</v>
      </c>
      <c r="N809" s="452" t="s">
        <v>813</v>
      </c>
      <c r="O809" s="452" t="s">
        <v>2932</v>
      </c>
    </row>
    <row r="810" spans="1:15" hidden="1" x14ac:dyDescent="0.3">
      <c r="A810" s="452" t="s">
        <v>1604</v>
      </c>
      <c r="B810" s="453" t="s">
        <v>2315</v>
      </c>
      <c r="C810" s="452" t="s">
        <v>464</v>
      </c>
      <c r="D810" s="452" t="s">
        <v>1604</v>
      </c>
      <c r="E810" s="452" t="s">
        <v>2316</v>
      </c>
      <c r="F810" s="452" t="s">
        <v>569</v>
      </c>
      <c r="G810" s="454">
        <v>30.5</v>
      </c>
      <c r="H810" s="452" t="s">
        <v>2317</v>
      </c>
      <c r="I810" s="452" t="s">
        <v>608</v>
      </c>
      <c r="J810" s="452" t="s">
        <v>608</v>
      </c>
      <c r="K810" s="452" t="s">
        <v>1607</v>
      </c>
      <c r="L810" s="452" t="s">
        <v>1612</v>
      </c>
      <c r="M810" s="452" t="s">
        <v>485</v>
      </c>
      <c r="N810" s="452" t="s">
        <v>813</v>
      </c>
      <c r="O810" s="452" t="s">
        <v>2308</v>
      </c>
    </row>
    <row r="811" spans="1:15" hidden="1" x14ac:dyDescent="0.3">
      <c r="A811" s="452" t="s">
        <v>1604</v>
      </c>
      <c r="B811" s="453" t="s">
        <v>2318</v>
      </c>
      <c r="C811" s="452" t="s">
        <v>464</v>
      </c>
      <c r="D811" s="452" t="s">
        <v>1604</v>
      </c>
      <c r="E811" s="452" t="s">
        <v>2319</v>
      </c>
      <c r="F811" s="452" t="s">
        <v>1233</v>
      </c>
      <c r="G811" s="454"/>
      <c r="H811" s="452" t="s">
        <v>2308</v>
      </c>
      <c r="I811" s="452" t="s">
        <v>2308</v>
      </c>
      <c r="J811" s="452" t="s">
        <v>2308</v>
      </c>
      <c r="K811" s="452" t="s">
        <v>1607</v>
      </c>
      <c r="L811" s="452" t="s">
        <v>1612</v>
      </c>
    </row>
    <row r="812" spans="1:15" hidden="1" x14ac:dyDescent="0.3">
      <c r="A812" s="452" t="s">
        <v>1604</v>
      </c>
      <c r="B812" s="453" t="s">
        <v>2320</v>
      </c>
      <c r="C812" s="452" t="s">
        <v>464</v>
      </c>
      <c r="D812" s="452" t="s">
        <v>1604</v>
      </c>
      <c r="E812" s="452" t="s">
        <v>2321</v>
      </c>
      <c r="F812" s="452" t="s">
        <v>569</v>
      </c>
      <c r="G812" s="454">
        <v>30.4</v>
      </c>
      <c r="H812" s="452" t="s">
        <v>2322</v>
      </c>
      <c r="I812" s="452" t="s">
        <v>2322</v>
      </c>
      <c r="J812" s="452" t="s">
        <v>2323</v>
      </c>
      <c r="K812" s="452" t="s">
        <v>1607</v>
      </c>
      <c r="L812" s="452" t="s">
        <v>1612</v>
      </c>
      <c r="M812" s="452" t="s">
        <v>485</v>
      </c>
      <c r="N812" s="452" t="s">
        <v>813</v>
      </c>
      <c r="O812" s="452" t="s">
        <v>2308</v>
      </c>
    </row>
    <row r="813" spans="1:15" hidden="1" x14ac:dyDescent="0.3">
      <c r="A813" s="452" t="s">
        <v>1604</v>
      </c>
      <c r="B813" s="453" t="s">
        <v>2324</v>
      </c>
      <c r="C813" s="452" t="s">
        <v>464</v>
      </c>
      <c r="D813" s="452" t="s">
        <v>1604</v>
      </c>
      <c r="E813" s="452" t="s">
        <v>2325</v>
      </c>
      <c r="F813" s="452" t="s">
        <v>1233</v>
      </c>
      <c r="G813" s="454"/>
      <c r="H813" s="452" t="s">
        <v>2308</v>
      </c>
      <c r="I813" s="452" t="s">
        <v>2308</v>
      </c>
      <c r="J813" s="452" t="s">
        <v>2308</v>
      </c>
      <c r="K813" s="452" t="s">
        <v>1607</v>
      </c>
      <c r="L813" s="452" t="s">
        <v>1612</v>
      </c>
    </row>
    <row r="814" spans="1:15" hidden="1" x14ac:dyDescent="0.3">
      <c r="A814" s="452" t="s">
        <v>1604</v>
      </c>
      <c r="B814" s="453" t="s">
        <v>2326</v>
      </c>
      <c r="C814" s="452" t="s">
        <v>464</v>
      </c>
      <c r="D814" s="452" t="s">
        <v>1604</v>
      </c>
      <c r="E814" s="452" t="s">
        <v>2327</v>
      </c>
      <c r="F814" s="452" t="s">
        <v>465</v>
      </c>
      <c r="G814" s="454"/>
      <c r="H814" s="452" t="s">
        <v>2328</v>
      </c>
      <c r="I814" s="452" t="s">
        <v>2328</v>
      </c>
      <c r="J814" s="452" t="s">
        <v>2329</v>
      </c>
      <c r="K814" s="452" t="s">
        <v>1607</v>
      </c>
      <c r="L814" s="452" t="s">
        <v>1612</v>
      </c>
      <c r="M814" s="452" t="s">
        <v>485</v>
      </c>
      <c r="N814" s="452" t="s">
        <v>813</v>
      </c>
      <c r="O814" s="452" t="s">
        <v>2308</v>
      </c>
    </row>
    <row r="815" spans="1:15" hidden="1" x14ac:dyDescent="0.3">
      <c r="A815" s="452" t="s">
        <v>1604</v>
      </c>
      <c r="B815" s="453" t="s">
        <v>2330</v>
      </c>
      <c r="C815" s="452" t="s">
        <v>464</v>
      </c>
      <c r="D815" s="452" t="s">
        <v>1604</v>
      </c>
      <c r="E815" s="452" t="s">
        <v>2327</v>
      </c>
      <c r="F815" s="452" t="s">
        <v>1233</v>
      </c>
      <c r="G815" s="454"/>
      <c r="H815" s="452" t="s">
        <v>2308</v>
      </c>
      <c r="I815" s="452" t="s">
        <v>2308</v>
      </c>
      <c r="J815" s="452" t="s">
        <v>2308</v>
      </c>
      <c r="K815" s="452" t="s">
        <v>1607</v>
      </c>
      <c r="L815" s="452" t="s">
        <v>1612</v>
      </c>
    </row>
    <row r="816" spans="1:15" hidden="1" x14ac:dyDescent="0.3">
      <c r="A816" s="452" t="s">
        <v>1604</v>
      </c>
      <c r="B816" s="453" t="s">
        <v>2331</v>
      </c>
      <c r="C816" s="452" t="s">
        <v>464</v>
      </c>
      <c r="D816" s="452" t="s">
        <v>1604</v>
      </c>
      <c r="E816" s="452" t="s">
        <v>2332</v>
      </c>
      <c r="F816" s="452" t="s">
        <v>569</v>
      </c>
      <c r="G816" s="454">
        <v>29.9</v>
      </c>
      <c r="H816" s="452" t="s">
        <v>2333</v>
      </c>
      <c r="I816" s="452" t="s">
        <v>2333</v>
      </c>
      <c r="J816" s="452" t="s">
        <v>2334</v>
      </c>
      <c r="K816" s="452" t="s">
        <v>1607</v>
      </c>
      <c r="L816" s="452" t="s">
        <v>1612</v>
      </c>
      <c r="M816" s="452" t="s">
        <v>485</v>
      </c>
      <c r="N816" s="452" t="s">
        <v>813</v>
      </c>
      <c r="O816" s="452" t="s">
        <v>2308</v>
      </c>
    </row>
    <row r="817" spans="1:15" hidden="1" x14ac:dyDescent="0.3">
      <c r="A817" s="452" t="s">
        <v>1604</v>
      </c>
      <c r="B817" s="453" t="s">
        <v>2335</v>
      </c>
      <c r="C817" s="452" t="s">
        <v>464</v>
      </c>
      <c r="D817" s="452" t="s">
        <v>1604</v>
      </c>
      <c r="E817" s="452" t="s">
        <v>2336</v>
      </c>
      <c r="F817" s="452" t="s">
        <v>1233</v>
      </c>
      <c r="G817" s="454"/>
      <c r="H817" s="452" t="s">
        <v>2308</v>
      </c>
      <c r="I817" s="452" t="s">
        <v>2308</v>
      </c>
      <c r="J817" s="452" t="s">
        <v>2308</v>
      </c>
      <c r="K817" s="452" t="s">
        <v>1607</v>
      </c>
      <c r="L817" s="452" t="s">
        <v>1612</v>
      </c>
    </row>
    <row r="818" spans="1:15" hidden="1" x14ac:dyDescent="0.3">
      <c r="A818" s="452" t="s">
        <v>1604</v>
      </c>
      <c r="B818" s="453" t="s">
        <v>2337</v>
      </c>
      <c r="C818" s="452" t="s">
        <v>464</v>
      </c>
      <c r="D818" s="452" t="s">
        <v>1604</v>
      </c>
      <c r="E818" s="452" t="s">
        <v>2338</v>
      </c>
      <c r="F818" s="452" t="s">
        <v>465</v>
      </c>
      <c r="G818" s="454"/>
      <c r="H818" s="452" t="s">
        <v>2339</v>
      </c>
      <c r="I818" s="452" t="s">
        <v>2339</v>
      </c>
      <c r="J818" s="452" t="s">
        <v>2339</v>
      </c>
      <c r="K818" s="452" t="s">
        <v>1607</v>
      </c>
      <c r="L818" s="452" t="s">
        <v>1612</v>
      </c>
      <c r="M818" s="452" t="s">
        <v>485</v>
      </c>
      <c r="N818" s="452" t="s">
        <v>813</v>
      </c>
      <c r="O818" s="452" t="s">
        <v>2932</v>
      </c>
    </row>
    <row r="819" spans="1:15" hidden="1" x14ac:dyDescent="0.3">
      <c r="A819" s="452" t="s">
        <v>1604</v>
      </c>
      <c r="B819" s="453" t="s">
        <v>2340</v>
      </c>
      <c r="C819" s="452" t="s">
        <v>464</v>
      </c>
      <c r="D819" s="452" t="s">
        <v>1604</v>
      </c>
      <c r="E819" s="452" t="s">
        <v>2341</v>
      </c>
      <c r="F819" s="452" t="s">
        <v>569</v>
      </c>
      <c r="G819" s="454">
        <v>29.7</v>
      </c>
      <c r="H819" s="452" t="s">
        <v>1891</v>
      </c>
      <c r="I819" s="452" t="s">
        <v>1891</v>
      </c>
      <c r="J819" s="452" t="s">
        <v>2342</v>
      </c>
      <c r="K819" s="452" t="s">
        <v>1607</v>
      </c>
      <c r="L819" s="452" t="s">
        <v>1612</v>
      </c>
      <c r="M819" s="452" t="s">
        <v>485</v>
      </c>
      <c r="N819" s="452" t="s">
        <v>813</v>
      </c>
      <c r="O819" s="452" t="s">
        <v>2308</v>
      </c>
    </row>
    <row r="820" spans="1:15" hidden="1" x14ac:dyDescent="0.3">
      <c r="A820" s="452" t="s">
        <v>1604</v>
      </c>
      <c r="B820" s="453" t="s">
        <v>2343</v>
      </c>
      <c r="C820" s="452" t="s">
        <v>464</v>
      </c>
      <c r="D820" s="452" t="s">
        <v>1604</v>
      </c>
      <c r="E820" s="452" t="s">
        <v>2344</v>
      </c>
      <c r="F820" s="452" t="s">
        <v>1233</v>
      </c>
      <c r="G820" s="454"/>
      <c r="H820" s="452" t="s">
        <v>2308</v>
      </c>
      <c r="I820" s="452" t="s">
        <v>2308</v>
      </c>
      <c r="J820" s="452" t="s">
        <v>2308</v>
      </c>
      <c r="K820" s="452" t="s">
        <v>1607</v>
      </c>
      <c r="L820" s="452" t="s">
        <v>1612</v>
      </c>
    </row>
    <row r="821" spans="1:15" hidden="1" x14ac:dyDescent="0.3">
      <c r="A821" s="452" t="s">
        <v>1604</v>
      </c>
      <c r="B821" s="453" t="s">
        <v>2345</v>
      </c>
      <c r="C821" s="452" t="s">
        <v>464</v>
      </c>
      <c r="D821" s="452" t="s">
        <v>1604</v>
      </c>
      <c r="E821" s="452" t="s">
        <v>2346</v>
      </c>
      <c r="F821" s="452" t="s">
        <v>465</v>
      </c>
      <c r="G821" s="454"/>
      <c r="H821" s="452" t="s">
        <v>2347</v>
      </c>
      <c r="I821" s="452" t="s">
        <v>2347</v>
      </c>
      <c r="J821" s="452" t="s">
        <v>2348</v>
      </c>
      <c r="K821" s="452" t="s">
        <v>1607</v>
      </c>
      <c r="L821" s="452" t="s">
        <v>1612</v>
      </c>
      <c r="M821" s="452" t="s">
        <v>485</v>
      </c>
      <c r="N821" s="452" t="s">
        <v>813</v>
      </c>
      <c r="O821" s="452" t="s">
        <v>2308</v>
      </c>
    </row>
    <row r="822" spans="1:15" hidden="1" x14ac:dyDescent="0.3">
      <c r="A822" s="452" t="s">
        <v>1604</v>
      </c>
      <c r="B822" s="453" t="s">
        <v>2349</v>
      </c>
      <c r="C822" s="452" t="s">
        <v>464</v>
      </c>
      <c r="D822" s="452" t="s">
        <v>1604</v>
      </c>
      <c r="E822" s="452" t="s">
        <v>2346</v>
      </c>
      <c r="F822" s="452" t="s">
        <v>1233</v>
      </c>
      <c r="G822" s="454"/>
      <c r="H822" s="452" t="s">
        <v>2308</v>
      </c>
      <c r="I822" s="452" t="s">
        <v>2308</v>
      </c>
      <c r="J822" s="452" t="s">
        <v>2308</v>
      </c>
      <c r="K822" s="452" t="s">
        <v>1607</v>
      </c>
      <c r="L822" s="452" t="s">
        <v>1612</v>
      </c>
    </row>
    <row r="823" spans="1:15" hidden="1" x14ac:dyDescent="0.3">
      <c r="A823" s="452" t="s">
        <v>1604</v>
      </c>
      <c r="B823" s="453" t="s">
        <v>2350</v>
      </c>
      <c r="C823" s="452" t="s">
        <v>464</v>
      </c>
      <c r="D823" s="452" t="s">
        <v>1604</v>
      </c>
      <c r="E823" s="452" t="s">
        <v>2351</v>
      </c>
      <c r="F823" s="452" t="s">
        <v>569</v>
      </c>
      <c r="G823" s="454">
        <v>29.3</v>
      </c>
      <c r="H823" s="452" t="s">
        <v>2015</v>
      </c>
      <c r="I823" s="452" t="s">
        <v>2015</v>
      </c>
      <c r="J823" s="452" t="s">
        <v>2015</v>
      </c>
      <c r="K823" s="452" t="s">
        <v>1607</v>
      </c>
      <c r="L823" s="452" t="s">
        <v>1612</v>
      </c>
      <c r="M823" s="452" t="s">
        <v>485</v>
      </c>
      <c r="N823" s="452" t="s">
        <v>813</v>
      </c>
      <c r="O823" s="452" t="s">
        <v>2590</v>
      </c>
    </row>
    <row r="824" spans="1:15" hidden="1" x14ac:dyDescent="0.3">
      <c r="A824" s="452" t="s">
        <v>1604</v>
      </c>
      <c r="B824" s="453" t="s">
        <v>2352</v>
      </c>
      <c r="C824" s="452" t="s">
        <v>464</v>
      </c>
      <c r="D824" s="452" t="s">
        <v>1604</v>
      </c>
      <c r="E824" s="452" t="s">
        <v>2353</v>
      </c>
      <c r="F824" s="452" t="s">
        <v>510</v>
      </c>
      <c r="G824" s="454">
        <v>29.3</v>
      </c>
      <c r="H824" s="452" t="s">
        <v>886</v>
      </c>
      <c r="I824" s="452" t="s">
        <v>886</v>
      </c>
      <c r="J824" s="452" t="s">
        <v>886</v>
      </c>
      <c r="K824" s="452" t="s">
        <v>1607</v>
      </c>
      <c r="L824" s="452" t="s">
        <v>1612</v>
      </c>
      <c r="M824" s="452" t="s">
        <v>485</v>
      </c>
      <c r="N824" s="452" t="s">
        <v>813</v>
      </c>
      <c r="O824" s="452" t="s">
        <v>2590</v>
      </c>
    </row>
    <row r="825" spans="1:15" hidden="1" x14ac:dyDescent="0.3">
      <c r="A825" s="452" t="s">
        <v>1604</v>
      </c>
      <c r="B825" s="453" t="s">
        <v>2354</v>
      </c>
      <c r="C825" s="452" t="s">
        <v>464</v>
      </c>
      <c r="D825" s="452" t="s">
        <v>1604</v>
      </c>
      <c r="E825" s="452" t="s">
        <v>2355</v>
      </c>
      <c r="F825" s="452" t="s">
        <v>510</v>
      </c>
      <c r="G825" s="454">
        <v>29</v>
      </c>
      <c r="H825" s="452" t="s">
        <v>2356</v>
      </c>
      <c r="I825" s="452" t="s">
        <v>2356</v>
      </c>
      <c r="J825" s="452" t="s">
        <v>2356</v>
      </c>
      <c r="K825" s="452" t="s">
        <v>1607</v>
      </c>
      <c r="L825" s="452" t="s">
        <v>1612</v>
      </c>
      <c r="M825" s="452" t="s">
        <v>485</v>
      </c>
      <c r="N825" s="452" t="s">
        <v>813</v>
      </c>
      <c r="O825" s="452" t="s">
        <v>2308</v>
      </c>
    </row>
    <row r="826" spans="1:15" hidden="1" x14ac:dyDescent="0.3">
      <c r="A826" s="452" t="s">
        <v>1604</v>
      </c>
      <c r="B826" s="453" t="s">
        <v>2357</v>
      </c>
      <c r="C826" s="452" t="s">
        <v>464</v>
      </c>
      <c r="D826" s="452" t="s">
        <v>1604</v>
      </c>
      <c r="E826" s="452" t="s">
        <v>2358</v>
      </c>
      <c r="F826" s="452" t="s">
        <v>1233</v>
      </c>
      <c r="G826" s="454"/>
      <c r="H826" s="452" t="s">
        <v>2308</v>
      </c>
      <c r="I826" s="452" t="s">
        <v>2308</v>
      </c>
      <c r="J826" s="452" t="s">
        <v>2308</v>
      </c>
      <c r="K826" s="452" t="s">
        <v>1607</v>
      </c>
      <c r="L826" s="452" t="s">
        <v>1612</v>
      </c>
    </row>
    <row r="827" spans="1:15" hidden="1" x14ac:dyDescent="0.3">
      <c r="A827" s="452" t="s">
        <v>1604</v>
      </c>
      <c r="B827" s="453" t="s">
        <v>2359</v>
      </c>
      <c r="C827" s="452" t="s">
        <v>464</v>
      </c>
      <c r="D827" s="452" t="s">
        <v>1604</v>
      </c>
      <c r="E827" s="452" t="s">
        <v>2360</v>
      </c>
      <c r="F827" s="452" t="s">
        <v>569</v>
      </c>
      <c r="G827" s="454">
        <v>29.1</v>
      </c>
      <c r="H827" s="452" t="s">
        <v>2293</v>
      </c>
      <c r="I827" s="452" t="s">
        <v>2293</v>
      </c>
      <c r="J827" s="452" t="s">
        <v>2293</v>
      </c>
      <c r="K827" s="452" t="s">
        <v>1607</v>
      </c>
      <c r="L827" s="452" t="s">
        <v>1612</v>
      </c>
      <c r="M827" s="452" t="s">
        <v>485</v>
      </c>
      <c r="N827" s="452" t="s">
        <v>813</v>
      </c>
      <c r="O827" s="452" t="s">
        <v>2590</v>
      </c>
    </row>
    <row r="828" spans="1:15" hidden="1" x14ac:dyDescent="0.3">
      <c r="A828" s="452" t="s">
        <v>1604</v>
      </c>
      <c r="B828" s="453" t="s">
        <v>2361</v>
      </c>
      <c r="C828" s="452" t="s">
        <v>464</v>
      </c>
      <c r="D828" s="452" t="s">
        <v>1604</v>
      </c>
      <c r="E828" s="452" t="s">
        <v>2362</v>
      </c>
      <c r="F828" s="452" t="s">
        <v>569</v>
      </c>
      <c r="G828" s="454">
        <v>28.9</v>
      </c>
      <c r="H828" s="452" t="s">
        <v>2363</v>
      </c>
      <c r="I828" s="452" t="s">
        <v>2363</v>
      </c>
      <c r="J828" s="452" t="s">
        <v>2363</v>
      </c>
      <c r="K828" s="452" t="s">
        <v>1607</v>
      </c>
      <c r="L828" s="452" t="s">
        <v>1612</v>
      </c>
      <c r="M828" s="452" t="s">
        <v>485</v>
      </c>
      <c r="N828" s="452" t="s">
        <v>813</v>
      </c>
      <c r="O828" s="452" t="s">
        <v>2308</v>
      </c>
    </row>
    <row r="829" spans="1:15" hidden="1" x14ac:dyDescent="0.3">
      <c r="A829" s="452" t="s">
        <v>1604</v>
      </c>
      <c r="B829" s="453" t="s">
        <v>2364</v>
      </c>
      <c r="C829" s="452" t="s">
        <v>464</v>
      </c>
      <c r="D829" s="452" t="s">
        <v>1604</v>
      </c>
      <c r="F829" s="452" t="s">
        <v>1233</v>
      </c>
      <c r="G829" s="454"/>
      <c r="H829" s="452" t="s">
        <v>2308</v>
      </c>
      <c r="I829" s="452" t="s">
        <v>2308</v>
      </c>
      <c r="J829" s="452" t="s">
        <v>2308</v>
      </c>
      <c r="K829" s="452" t="s">
        <v>1607</v>
      </c>
      <c r="L829" s="452" t="s">
        <v>1612</v>
      </c>
    </row>
    <row r="830" spans="1:15" hidden="1" x14ac:dyDescent="0.3">
      <c r="A830" s="452" t="s">
        <v>1604</v>
      </c>
      <c r="B830" s="453" t="s">
        <v>2365</v>
      </c>
      <c r="C830" s="452" t="s">
        <v>464</v>
      </c>
      <c r="D830" s="452" t="s">
        <v>1604</v>
      </c>
      <c r="E830" s="452" t="s">
        <v>2366</v>
      </c>
      <c r="F830" s="452" t="s">
        <v>465</v>
      </c>
      <c r="G830" s="454"/>
      <c r="H830" s="452" t="s">
        <v>886</v>
      </c>
      <c r="I830" s="452" t="s">
        <v>886</v>
      </c>
      <c r="J830" s="452" t="s">
        <v>886</v>
      </c>
      <c r="K830" s="452" t="s">
        <v>1607</v>
      </c>
      <c r="L830" s="452" t="s">
        <v>1612</v>
      </c>
      <c r="M830" s="452" t="s">
        <v>485</v>
      </c>
      <c r="N830" s="452" t="s">
        <v>813</v>
      </c>
      <c r="O830" s="452" t="s">
        <v>2590</v>
      </c>
    </row>
    <row r="831" spans="1:15" hidden="1" x14ac:dyDescent="0.3">
      <c r="A831" s="452" t="s">
        <v>1604</v>
      </c>
      <c r="B831" s="453" t="s">
        <v>2367</v>
      </c>
      <c r="C831" s="452" t="s">
        <v>464</v>
      </c>
      <c r="D831" s="452" t="s">
        <v>1604</v>
      </c>
      <c r="E831" s="452" t="s">
        <v>2368</v>
      </c>
      <c r="F831" s="452" t="s">
        <v>465</v>
      </c>
      <c r="G831" s="454"/>
      <c r="H831" s="452" t="s">
        <v>1381</v>
      </c>
      <c r="I831" s="452" t="s">
        <v>1381</v>
      </c>
      <c r="J831" s="452" t="s">
        <v>1381</v>
      </c>
      <c r="K831" s="452" t="s">
        <v>1607</v>
      </c>
      <c r="L831" s="452" t="s">
        <v>1612</v>
      </c>
      <c r="M831" s="452" t="s">
        <v>533</v>
      </c>
      <c r="N831" s="452" t="s">
        <v>813</v>
      </c>
      <c r="O831" s="452" t="s">
        <v>2826</v>
      </c>
    </row>
    <row r="832" spans="1:15" hidden="1" x14ac:dyDescent="0.3">
      <c r="A832" s="452" t="s">
        <v>1604</v>
      </c>
      <c r="B832" s="453" t="s">
        <v>2369</v>
      </c>
      <c r="C832" s="452" t="s">
        <v>464</v>
      </c>
      <c r="D832" s="452" t="s">
        <v>1604</v>
      </c>
      <c r="E832" s="452" t="s">
        <v>2370</v>
      </c>
      <c r="F832" s="452" t="s">
        <v>569</v>
      </c>
      <c r="G832" s="454">
        <v>28.7</v>
      </c>
      <c r="H832" s="452" t="s">
        <v>1745</v>
      </c>
      <c r="I832" s="452" t="s">
        <v>1746</v>
      </c>
      <c r="J832" s="452" t="s">
        <v>1854</v>
      </c>
      <c r="K832" s="452" t="s">
        <v>1607</v>
      </c>
      <c r="L832" s="452" t="s">
        <v>1612</v>
      </c>
      <c r="M832" s="452" t="s">
        <v>485</v>
      </c>
      <c r="N832" s="452" t="s">
        <v>813</v>
      </c>
      <c r="O832" s="452" t="s">
        <v>2590</v>
      </c>
    </row>
    <row r="833" spans="1:15" hidden="1" x14ac:dyDescent="0.3">
      <c r="A833" s="452" t="s">
        <v>1604</v>
      </c>
      <c r="B833" s="453" t="s">
        <v>2371</v>
      </c>
      <c r="C833" s="452" t="s">
        <v>464</v>
      </c>
      <c r="D833" s="452" t="s">
        <v>1604</v>
      </c>
      <c r="E833" s="452" t="s">
        <v>2372</v>
      </c>
      <c r="F833" s="452" t="s">
        <v>510</v>
      </c>
      <c r="G833" s="454">
        <v>28.6</v>
      </c>
      <c r="H833" s="452" t="s">
        <v>2180</v>
      </c>
      <c r="I833" s="452" t="s">
        <v>2180</v>
      </c>
      <c r="J833" s="452" t="s">
        <v>2180</v>
      </c>
      <c r="K833" s="452" t="s">
        <v>1607</v>
      </c>
      <c r="L833" s="452" t="s">
        <v>1612</v>
      </c>
      <c r="M833" s="452" t="s">
        <v>485</v>
      </c>
      <c r="N833" s="452" t="s">
        <v>468</v>
      </c>
      <c r="O833" s="452" t="s">
        <v>2150</v>
      </c>
    </row>
    <row r="834" spans="1:15" hidden="1" x14ac:dyDescent="0.3">
      <c r="A834" s="452" t="s">
        <v>1604</v>
      </c>
      <c r="B834" s="453" t="s">
        <v>2373</v>
      </c>
      <c r="C834" s="452" t="s">
        <v>464</v>
      </c>
      <c r="D834" s="452" t="s">
        <v>1604</v>
      </c>
      <c r="E834" s="452" t="s">
        <v>2374</v>
      </c>
      <c r="F834" s="452" t="s">
        <v>465</v>
      </c>
      <c r="G834" s="454"/>
      <c r="H834" s="452" t="s">
        <v>868</v>
      </c>
      <c r="I834" s="452" t="s">
        <v>868</v>
      </c>
      <c r="J834" s="452" t="s">
        <v>868</v>
      </c>
      <c r="K834" s="452" t="s">
        <v>1607</v>
      </c>
      <c r="L834" s="452" t="s">
        <v>1612</v>
      </c>
      <c r="M834" s="452" t="s">
        <v>533</v>
      </c>
      <c r="N834" s="452" t="s">
        <v>813</v>
      </c>
      <c r="O834" s="452" t="s">
        <v>2826</v>
      </c>
    </row>
    <row r="835" spans="1:15" hidden="1" x14ac:dyDescent="0.3">
      <c r="A835" s="452" t="s">
        <v>1604</v>
      </c>
      <c r="B835" s="453" t="s">
        <v>2375</v>
      </c>
      <c r="C835" s="452" t="s">
        <v>464</v>
      </c>
      <c r="D835" s="452" t="s">
        <v>1604</v>
      </c>
      <c r="E835" s="452" t="s">
        <v>2376</v>
      </c>
      <c r="F835" s="452" t="s">
        <v>510</v>
      </c>
      <c r="G835" s="454">
        <v>28.5</v>
      </c>
      <c r="H835" s="452" t="s">
        <v>608</v>
      </c>
      <c r="I835" s="452" t="s">
        <v>608</v>
      </c>
      <c r="J835" s="452" t="s">
        <v>608</v>
      </c>
      <c r="K835" s="452" t="s">
        <v>1607</v>
      </c>
      <c r="L835" s="452" t="s">
        <v>1612</v>
      </c>
      <c r="M835" s="452" t="s">
        <v>485</v>
      </c>
      <c r="N835" s="452" t="s">
        <v>468</v>
      </c>
      <c r="O835" s="452" t="s">
        <v>1909</v>
      </c>
    </row>
    <row r="836" spans="1:15" hidden="1" x14ac:dyDescent="0.3">
      <c r="A836" s="452" t="s">
        <v>1604</v>
      </c>
      <c r="B836" s="453" t="s">
        <v>2377</v>
      </c>
      <c r="C836" s="452" t="s">
        <v>464</v>
      </c>
      <c r="D836" s="452" t="s">
        <v>1604</v>
      </c>
      <c r="E836" s="452" t="s">
        <v>2378</v>
      </c>
      <c r="F836" s="452" t="s">
        <v>510</v>
      </c>
      <c r="G836" s="454">
        <v>28.1</v>
      </c>
      <c r="H836" s="452" t="s">
        <v>1909</v>
      </c>
      <c r="I836" s="452" t="s">
        <v>1909</v>
      </c>
      <c r="J836" s="452" t="s">
        <v>2379</v>
      </c>
      <c r="K836" s="452" t="s">
        <v>1607</v>
      </c>
      <c r="L836" s="452" t="s">
        <v>1612</v>
      </c>
      <c r="M836" s="452" t="s">
        <v>485</v>
      </c>
      <c r="N836" s="452" t="s">
        <v>468</v>
      </c>
      <c r="O836" s="452" t="s">
        <v>1909</v>
      </c>
    </row>
    <row r="837" spans="1:15" hidden="1" x14ac:dyDescent="0.3">
      <c r="A837" s="452" t="s">
        <v>1604</v>
      </c>
      <c r="B837" s="453" t="s">
        <v>2380</v>
      </c>
      <c r="C837" s="452" t="s">
        <v>464</v>
      </c>
      <c r="D837" s="452" t="s">
        <v>1604</v>
      </c>
      <c r="E837" s="452" t="s">
        <v>2381</v>
      </c>
      <c r="F837" s="452" t="s">
        <v>465</v>
      </c>
      <c r="G837" s="454"/>
      <c r="H837" s="452" t="s">
        <v>2117</v>
      </c>
      <c r="I837" s="452" t="s">
        <v>2117</v>
      </c>
      <c r="J837" s="452" t="s">
        <v>2118</v>
      </c>
      <c r="K837" s="452" t="s">
        <v>1607</v>
      </c>
      <c r="L837" s="452" t="s">
        <v>1612</v>
      </c>
      <c r="M837" s="452" t="s">
        <v>485</v>
      </c>
      <c r="N837" s="452" t="s">
        <v>813</v>
      </c>
      <c r="O837" s="452" t="s">
        <v>2308</v>
      </c>
    </row>
    <row r="838" spans="1:15" hidden="1" x14ac:dyDescent="0.3">
      <c r="A838" s="452" t="s">
        <v>1604</v>
      </c>
      <c r="B838" s="453" t="s">
        <v>2382</v>
      </c>
      <c r="C838" s="452" t="s">
        <v>464</v>
      </c>
      <c r="D838" s="452" t="s">
        <v>1604</v>
      </c>
      <c r="E838" s="452" t="s">
        <v>2383</v>
      </c>
      <c r="F838" s="452" t="s">
        <v>569</v>
      </c>
      <c r="G838" s="454">
        <v>28.4</v>
      </c>
      <c r="H838" s="452" t="s">
        <v>2063</v>
      </c>
      <c r="I838" s="452" t="s">
        <v>2063</v>
      </c>
      <c r="J838" s="452" t="s">
        <v>2063</v>
      </c>
      <c r="K838" s="452" t="s">
        <v>1607</v>
      </c>
      <c r="L838" s="452" t="s">
        <v>1612</v>
      </c>
      <c r="M838" s="452" t="s">
        <v>485</v>
      </c>
      <c r="N838" s="452" t="s">
        <v>813</v>
      </c>
      <c r="O838" s="452" t="s">
        <v>2308</v>
      </c>
    </row>
    <row r="839" spans="1:15" hidden="1" x14ac:dyDescent="0.3">
      <c r="A839" s="452" t="s">
        <v>1604</v>
      </c>
      <c r="B839" s="453" t="s">
        <v>2384</v>
      </c>
      <c r="C839" s="452" t="s">
        <v>464</v>
      </c>
      <c r="D839" s="452" t="s">
        <v>1604</v>
      </c>
      <c r="E839" s="452" t="s">
        <v>2385</v>
      </c>
      <c r="F839" s="452" t="s">
        <v>465</v>
      </c>
      <c r="G839" s="454"/>
      <c r="H839" s="452" t="s">
        <v>2386</v>
      </c>
      <c r="I839" s="452" t="s">
        <v>2386</v>
      </c>
      <c r="J839" s="452" t="s">
        <v>2386</v>
      </c>
      <c r="K839" s="452" t="s">
        <v>1607</v>
      </c>
      <c r="L839" s="452" t="s">
        <v>1612</v>
      </c>
      <c r="M839" s="452" t="s">
        <v>485</v>
      </c>
      <c r="N839" s="452" t="s">
        <v>813</v>
      </c>
      <c r="O839" s="452" t="s">
        <v>2308</v>
      </c>
    </row>
    <row r="840" spans="1:15" hidden="1" x14ac:dyDescent="0.3">
      <c r="A840" s="452" t="s">
        <v>1604</v>
      </c>
      <c r="B840" s="453" t="s">
        <v>2387</v>
      </c>
      <c r="C840" s="452" t="s">
        <v>464</v>
      </c>
      <c r="D840" s="452" t="s">
        <v>1604</v>
      </c>
      <c r="E840" s="452" t="s">
        <v>2388</v>
      </c>
      <c r="F840" s="452" t="s">
        <v>1233</v>
      </c>
      <c r="G840" s="454"/>
      <c r="H840" s="452" t="s">
        <v>2308</v>
      </c>
      <c r="I840" s="452" t="s">
        <v>2308</v>
      </c>
      <c r="J840" s="452" t="s">
        <v>2308</v>
      </c>
      <c r="K840" s="452" t="s">
        <v>1607</v>
      </c>
      <c r="L840" s="452" t="s">
        <v>1612</v>
      </c>
    </row>
    <row r="841" spans="1:15" hidden="1" x14ac:dyDescent="0.3">
      <c r="A841" s="452" t="s">
        <v>1604</v>
      </c>
      <c r="B841" s="453" t="s">
        <v>2389</v>
      </c>
      <c r="C841" s="452" t="s">
        <v>464</v>
      </c>
      <c r="D841" s="452" t="s">
        <v>1604</v>
      </c>
      <c r="E841" s="452" t="s">
        <v>2390</v>
      </c>
      <c r="F841" s="452" t="s">
        <v>510</v>
      </c>
      <c r="G841" s="454">
        <v>28.3</v>
      </c>
      <c r="H841" s="452" t="s">
        <v>2063</v>
      </c>
      <c r="I841" s="452" t="s">
        <v>2063</v>
      </c>
      <c r="J841" s="452" t="s">
        <v>2063</v>
      </c>
      <c r="K841" s="452" t="s">
        <v>1607</v>
      </c>
      <c r="L841" s="452" t="s">
        <v>1612</v>
      </c>
      <c r="M841" s="452" t="s">
        <v>485</v>
      </c>
      <c r="N841" s="452" t="s">
        <v>813</v>
      </c>
      <c r="O841" s="452" t="s">
        <v>2308</v>
      </c>
    </row>
    <row r="842" spans="1:15" hidden="1" x14ac:dyDescent="0.3">
      <c r="A842" s="452" t="s">
        <v>1604</v>
      </c>
      <c r="B842" s="453" t="s">
        <v>2391</v>
      </c>
      <c r="C842" s="452" t="s">
        <v>464</v>
      </c>
      <c r="D842" s="452" t="s">
        <v>1604</v>
      </c>
      <c r="E842" s="452" t="s">
        <v>2390</v>
      </c>
      <c r="F842" s="452" t="s">
        <v>1233</v>
      </c>
      <c r="G842" s="454"/>
      <c r="H842" s="452" t="s">
        <v>2308</v>
      </c>
      <c r="I842" s="452" t="s">
        <v>2308</v>
      </c>
      <c r="J842" s="452" t="s">
        <v>2308</v>
      </c>
      <c r="K842" s="452" t="s">
        <v>1607</v>
      </c>
      <c r="L842" s="452" t="s">
        <v>1612</v>
      </c>
    </row>
    <row r="843" spans="1:15" hidden="1" x14ac:dyDescent="0.3">
      <c r="A843" s="452" t="s">
        <v>1604</v>
      </c>
      <c r="B843" s="453" t="s">
        <v>2392</v>
      </c>
      <c r="C843" s="452" t="s">
        <v>464</v>
      </c>
      <c r="D843" s="452" t="s">
        <v>1604</v>
      </c>
      <c r="E843" s="452" t="s">
        <v>2393</v>
      </c>
      <c r="F843" s="452" t="s">
        <v>569</v>
      </c>
      <c r="G843" s="454">
        <v>28.1</v>
      </c>
      <c r="H843" s="452" t="s">
        <v>1891</v>
      </c>
      <c r="I843" s="452" t="s">
        <v>1891</v>
      </c>
      <c r="J843" s="452" t="s">
        <v>2394</v>
      </c>
      <c r="K843" s="452" t="s">
        <v>1607</v>
      </c>
      <c r="L843" s="452" t="s">
        <v>1612</v>
      </c>
      <c r="M843" s="452" t="s">
        <v>485</v>
      </c>
      <c r="N843" s="452" t="s">
        <v>813</v>
      </c>
      <c r="O843" s="452" t="s">
        <v>2308</v>
      </c>
    </row>
    <row r="844" spans="1:15" hidden="1" x14ac:dyDescent="0.3">
      <c r="A844" s="452" t="s">
        <v>1604</v>
      </c>
      <c r="B844" s="453" t="s">
        <v>2395</v>
      </c>
      <c r="C844" s="452" t="s">
        <v>464</v>
      </c>
      <c r="D844" s="452" t="s">
        <v>1604</v>
      </c>
      <c r="E844" s="452">
        <v>2010</v>
      </c>
      <c r="F844" s="452" t="s">
        <v>569</v>
      </c>
      <c r="G844" s="454">
        <v>26.6</v>
      </c>
      <c r="H844" s="452" t="s">
        <v>475</v>
      </c>
      <c r="I844" s="452" t="s">
        <v>475</v>
      </c>
      <c r="J844" s="452" t="s">
        <v>475</v>
      </c>
      <c r="K844" s="452" t="s">
        <v>1607</v>
      </c>
      <c r="L844" s="452" t="s">
        <v>1612</v>
      </c>
      <c r="M844" s="452" t="s">
        <v>485</v>
      </c>
      <c r="N844" s="452" t="s">
        <v>468</v>
      </c>
      <c r="O844" s="452" t="s">
        <v>685</v>
      </c>
    </row>
    <row r="845" spans="1:15" hidden="1" x14ac:dyDescent="0.3">
      <c r="A845" s="452" t="s">
        <v>1604</v>
      </c>
      <c r="B845" s="453" t="s">
        <v>2396</v>
      </c>
      <c r="C845" s="452" t="s">
        <v>464</v>
      </c>
      <c r="D845" s="452" t="s">
        <v>1604</v>
      </c>
      <c r="E845" s="452" t="s">
        <v>2397</v>
      </c>
      <c r="F845" s="452" t="s">
        <v>569</v>
      </c>
      <c r="G845" s="454">
        <v>28</v>
      </c>
      <c r="H845" s="452" t="s">
        <v>2063</v>
      </c>
      <c r="I845" s="452" t="s">
        <v>2063</v>
      </c>
      <c r="J845" s="452" t="s">
        <v>2063</v>
      </c>
      <c r="K845" s="452" t="s">
        <v>1607</v>
      </c>
      <c r="L845" s="452" t="s">
        <v>1612</v>
      </c>
      <c r="M845" s="452" t="s">
        <v>485</v>
      </c>
      <c r="N845" s="452" t="s">
        <v>813</v>
      </c>
      <c r="O845" s="452" t="s">
        <v>2308</v>
      </c>
    </row>
    <row r="846" spans="1:15" hidden="1" x14ac:dyDescent="0.3">
      <c r="A846" s="452" t="s">
        <v>1604</v>
      </c>
      <c r="B846" s="453" t="s">
        <v>2398</v>
      </c>
      <c r="C846" s="452" t="s">
        <v>464</v>
      </c>
      <c r="D846" s="452" t="s">
        <v>1604</v>
      </c>
      <c r="E846" s="452">
        <v>2011</v>
      </c>
      <c r="F846" s="452" t="s">
        <v>569</v>
      </c>
      <c r="G846" s="454">
        <v>26.6</v>
      </c>
      <c r="H846" s="452" t="s">
        <v>475</v>
      </c>
      <c r="I846" s="452" t="s">
        <v>475</v>
      </c>
      <c r="J846" s="452" t="s">
        <v>475</v>
      </c>
      <c r="K846" s="452" t="s">
        <v>1607</v>
      </c>
      <c r="L846" s="452" t="s">
        <v>1612</v>
      </c>
      <c r="M846" s="452" t="s">
        <v>485</v>
      </c>
      <c r="N846" s="452" t="s">
        <v>468</v>
      </c>
      <c r="O846" s="452" t="s">
        <v>685</v>
      </c>
    </row>
    <row r="847" spans="1:15" hidden="1" x14ac:dyDescent="0.3">
      <c r="A847" s="452" t="s">
        <v>1604</v>
      </c>
      <c r="B847" s="453" t="s">
        <v>2399</v>
      </c>
      <c r="C847" s="452" t="s">
        <v>464</v>
      </c>
      <c r="D847" s="452" t="s">
        <v>1604</v>
      </c>
      <c r="E847" s="452" t="s">
        <v>2400</v>
      </c>
      <c r="F847" s="452" t="s">
        <v>510</v>
      </c>
      <c r="G847" s="454">
        <v>28</v>
      </c>
      <c r="H847" s="452" t="s">
        <v>1652</v>
      </c>
      <c r="I847" s="452" t="s">
        <v>1652</v>
      </c>
      <c r="J847" s="452" t="s">
        <v>2290</v>
      </c>
      <c r="K847" s="452" t="s">
        <v>1607</v>
      </c>
      <c r="L847" s="452" t="s">
        <v>1612</v>
      </c>
      <c r="M847" s="452" t="s">
        <v>485</v>
      </c>
      <c r="N847" s="452" t="s">
        <v>813</v>
      </c>
      <c r="O847" s="452" t="s">
        <v>2308</v>
      </c>
    </row>
    <row r="848" spans="1:15" hidden="1" x14ac:dyDescent="0.3">
      <c r="A848" s="452" t="s">
        <v>1604</v>
      </c>
      <c r="B848" s="453" t="s">
        <v>2401</v>
      </c>
      <c r="C848" s="452" t="s">
        <v>464</v>
      </c>
      <c r="D848" s="452" t="s">
        <v>1604</v>
      </c>
      <c r="E848" s="452">
        <v>2020</v>
      </c>
      <c r="F848" s="452" t="s">
        <v>569</v>
      </c>
      <c r="G848" s="454">
        <v>27.4</v>
      </c>
      <c r="H848" s="452" t="s">
        <v>475</v>
      </c>
      <c r="I848" s="452" t="s">
        <v>475</v>
      </c>
      <c r="J848" s="452" t="s">
        <v>475</v>
      </c>
      <c r="K848" s="452" t="s">
        <v>1607</v>
      </c>
      <c r="L848" s="452" t="s">
        <v>1612</v>
      </c>
      <c r="M848" s="452" t="s">
        <v>485</v>
      </c>
      <c r="N848" s="452" t="s">
        <v>468</v>
      </c>
      <c r="O848" s="452" t="s">
        <v>1909</v>
      </c>
    </row>
    <row r="849" spans="1:15" hidden="1" x14ac:dyDescent="0.3">
      <c r="A849" s="452" t="s">
        <v>1604</v>
      </c>
      <c r="B849" s="453" t="s">
        <v>2402</v>
      </c>
      <c r="C849" s="452" t="s">
        <v>464</v>
      </c>
      <c r="D849" s="452" t="s">
        <v>1604</v>
      </c>
      <c r="E849" s="452" t="s">
        <v>2403</v>
      </c>
      <c r="F849" s="452" t="s">
        <v>569</v>
      </c>
      <c r="G849" s="454">
        <v>27.9</v>
      </c>
      <c r="H849" s="452" t="s">
        <v>2003</v>
      </c>
      <c r="I849" s="452" t="s">
        <v>2003</v>
      </c>
      <c r="J849" s="452" t="s">
        <v>2003</v>
      </c>
      <c r="K849" s="452" t="s">
        <v>1607</v>
      </c>
      <c r="L849" s="452" t="s">
        <v>1612</v>
      </c>
      <c r="M849" s="452" t="s">
        <v>485</v>
      </c>
      <c r="N849" s="452" t="s">
        <v>813</v>
      </c>
      <c r="O849" s="452" t="s">
        <v>2308</v>
      </c>
    </row>
    <row r="850" spans="1:15" hidden="1" x14ac:dyDescent="0.3">
      <c r="A850" s="452" t="s">
        <v>1604</v>
      </c>
      <c r="B850" s="453" t="s">
        <v>2404</v>
      </c>
      <c r="C850" s="452" t="s">
        <v>464</v>
      </c>
      <c r="D850" s="452" t="s">
        <v>1604</v>
      </c>
      <c r="E850" s="452">
        <v>2012</v>
      </c>
      <c r="F850" s="452" t="s">
        <v>569</v>
      </c>
      <c r="G850" s="454">
        <v>26.6</v>
      </c>
      <c r="H850" s="452" t="s">
        <v>475</v>
      </c>
      <c r="I850" s="452" t="s">
        <v>475</v>
      </c>
      <c r="J850" s="452" t="s">
        <v>475</v>
      </c>
      <c r="K850" s="452" t="s">
        <v>1607</v>
      </c>
      <c r="L850" s="452" t="s">
        <v>1612</v>
      </c>
      <c r="M850" s="452" t="s">
        <v>485</v>
      </c>
      <c r="N850" s="452" t="s">
        <v>468</v>
      </c>
      <c r="O850" s="452" t="s">
        <v>685</v>
      </c>
    </row>
    <row r="851" spans="1:15" hidden="1" x14ac:dyDescent="0.3">
      <c r="A851" s="452" t="s">
        <v>1604</v>
      </c>
      <c r="B851" s="453" t="s">
        <v>2405</v>
      </c>
      <c r="C851" s="452" t="s">
        <v>464</v>
      </c>
      <c r="D851" s="452" t="s">
        <v>1604</v>
      </c>
      <c r="E851" s="452" t="s">
        <v>2406</v>
      </c>
      <c r="F851" s="452" t="s">
        <v>569</v>
      </c>
      <c r="G851" s="454">
        <v>27.8</v>
      </c>
      <c r="H851" s="452" t="s">
        <v>1746</v>
      </c>
      <c r="I851" s="452" t="s">
        <v>1746</v>
      </c>
      <c r="J851" s="452" t="s">
        <v>1746</v>
      </c>
      <c r="K851" s="452" t="s">
        <v>1607</v>
      </c>
      <c r="L851" s="452" t="s">
        <v>1612</v>
      </c>
      <c r="M851" s="452" t="s">
        <v>485</v>
      </c>
      <c r="N851" s="452" t="s">
        <v>813</v>
      </c>
      <c r="O851" s="452" t="s">
        <v>2308</v>
      </c>
    </row>
    <row r="852" spans="1:15" hidden="1" x14ac:dyDescent="0.3">
      <c r="A852" s="452" t="s">
        <v>1604</v>
      </c>
      <c r="B852" s="453" t="s">
        <v>2407</v>
      </c>
      <c r="C852" s="452" t="s">
        <v>464</v>
      </c>
      <c r="D852" s="452" t="s">
        <v>1604</v>
      </c>
      <c r="E852" s="452" t="s">
        <v>2408</v>
      </c>
      <c r="F852" s="452" t="s">
        <v>569</v>
      </c>
      <c r="G852" s="454">
        <v>27.7</v>
      </c>
      <c r="H852" s="452" t="s">
        <v>2063</v>
      </c>
      <c r="I852" s="452" t="s">
        <v>2063</v>
      </c>
      <c r="J852" s="452" t="s">
        <v>2063</v>
      </c>
      <c r="K852" s="452" t="s">
        <v>1607</v>
      </c>
      <c r="L852" s="452" t="s">
        <v>1612</v>
      </c>
      <c r="M852" s="452" t="s">
        <v>485</v>
      </c>
      <c r="N852" s="452" t="s">
        <v>813</v>
      </c>
      <c r="O852" s="452" t="s">
        <v>2308</v>
      </c>
    </row>
    <row r="853" spans="1:15" hidden="1" x14ac:dyDescent="0.3">
      <c r="A853" s="452" t="s">
        <v>1604</v>
      </c>
      <c r="B853" s="453" t="s">
        <v>2409</v>
      </c>
      <c r="C853" s="452" t="s">
        <v>464</v>
      </c>
      <c r="D853" s="452" t="s">
        <v>1604</v>
      </c>
      <c r="E853" s="452" t="s">
        <v>2410</v>
      </c>
      <c r="F853" s="452" t="s">
        <v>510</v>
      </c>
      <c r="G853" s="454">
        <v>27.7</v>
      </c>
      <c r="H853" s="452" t="s">
        <v>1891</v>
      </c>
      <c r="I853" s="452" t="s">
        <v>1891</v>
      </c>
      <c r="J853" s="452" t="s">
        <v>1891</v>
      </c>
      <c r="K853" s="452" t="s">
        <v>1607</v>
      </c>
      <c r="L853" s="452" t="s">
        <v>1612</v>
      </c>
      <c r="M853" s="452" t="s">
        <v>485</v>
      </c>
      <c r="N853" s="452" t="s">
        <v>813</v>
      </c>
      <c r="O853" s="452" t="s">
        <v>2308</v>
      </c>
    </row>
    <row r="854" spans="1:15" hidden="1" x14ac:dyDescent="0.3">
      <c r="A854" s="452" t="s">
        <v>1604</v>
      </c>
      <c r="B854" s="453" t="s">
        <v>2411</v>
      </c>
      <c r="C854" s="452" t="s">
        <v>464</v>
      </c>
      <c r="D854" s="452" t="s">
        <v>1604</v>
      </c>
      <c r="E854" s="452" t="s">
        <v>2412</v>
      </c>
      <c r="F854" s="452" t="s">
        <v>465</v>
      </c>
      <c r="G854" s="454"/>
      <c r="H854" s="452" t="s">
        <v>2347</v>
      </c>
      <c r="I854" s="452" t="s">
        <v>2347</v>
      </c>
      <c r="J854" s="452" t="s">
        <v>2348</v>
      </c>
      <c r="K854" s="452" t="s">
        <v>1607</v>
      </c>
      <c r="L854" s="452" t="s">
        <v>1612</v>
      </c>
      <c r="M854" s="452" t="s">
        <v>485</v>
      </c>
      <c r="N854" s="452" t="s">
        <v>813</v>
      </c>
      <c r="O854" s="452" t="s">
        <v>2308</v>
      </c>
    </row>
    <row r="855" spans="1:15" hidden="1" x14ac:dyDescent="0.3">
      <c r="A855" s="452" t="s">
        <v>1604</v>
      </c>
      <c r="B855" s="453" t="s">
        <v>2413</v>
      </c>
      <c r="C855" s="452" t="s">
        <v>464</v>
      </c>
      <c r="D855" s="452" t="s">
        <v>1604</v>
      </c>
      <c r="E855" s="452" t="s">
        <v>2414</v>
      </c>
      <c r="F855" s="452" t="s">
        <v>465</v>
      </c>
      <c r="G855" s="454"/>
      <c r="H855" s="452" t="s">
        <v>2308</v>
      </c>
      <c r="I855" s="452" t="s">
        <v>2308</v>
      </c>
      <c r="J855" s="452" t="s">
        <v>2308</v>
      </c>
      <c r="K855" s="452" t="s">
        <v>1607</v>
      </c>
      <c r="L855" s="452" t="s">
        <v>1612</v>
      </c>
      <c r="M855" s="452" t="s">
        <v>485</v>
      </c>
      <c r="N855" s="452" t="s">
        <v>813</v>
      </c>
      <c r="O855" s="452" t="s">
        <v>2308</v>
      </c>
    </row>
    <row r="856" spans="1:15" hidden="1" x14ac:dyDescent="0.3">
      <c r="A856" s="452" t="s">
        <v>1604</v>
      </c>
      <c r="B856" s="453" t="s">
        <v>2415</v>
      </c>
      <c r="C856" s="452" t="s">
        <v>464</v>
      </c>
      <c r="D856" s="452" t="s">
        <v>1604</v>
      </c>
      <c r="E856" s="452" t="s">
        <v>2416</v>
      </c>
      <c r="F856" s="452" t="s">
        <v>569</v>
      </c>
      <c r="G856" s="454">
        <v>27.5</v>
      </c>
      <c r="H856" s="452" t="s">
        <v>1652</v>
      </c>
      <c r="I856" s="452" t="s">
        <v>1653</v>
      </c>
      <c r="J856" s="452" t="s">
        <v>2417</v>
      </c>
      <c r="K856" s="452" t="s">
        <v>1607</v>
      </c>
      <c r="L856" s="452" t="s">
        <v>1612</v>
      </c>
      <c r="M856" s="452" t="s">
        <v>485</v>
      </c>
      <c r="N856" s="452" t="s">
        <v>813</v>
      </c>
      <c r="O856" s="452" t="s">
        <v>2308</v>
      </c>
    </row>
    <row r="857" spans="1:15" hidden="1" x14ac:dyDescent="0.3">
      <c r="A857" s="452" t="s">
        <v>1604</v>
      </c>
      <c r="B857" s="453" t="s">
        <v>2418</v>
      </c>
      <c r="C857" s="452" t="s">
        <v>464</v>
      </c>
      <c r="D857" s="452" t="s">
        <v>1604</v>
      </c>
      <c r="E857" s="452" t="s">
        <v>2419</v>
      </c>
      <c r="F857" s="452" t="s">
        <v>465</v>
      </c>
      <c r="G857" s="454"/>
      <c r="H857" s="452" t="s">
        <v>2347</v>
      </c>
      <c r="I857" s="452" t="s">
        <v>2347</v>
      </c>
      <c r="J857" s="452" t="s">
        <v>2348</v>
      </c>
      <c r="K857" s="452" t="s">
        <v>1607</v>
      </c>
      <c r="L857" s="452" t="s">
        <v>1612</v>
      </c>
      <c r="M857" s="452" t="s">
        <v>485</v>
      </c>
      <c r="N857" s="452" t="s">
        <v>813</v>
      </c>
      <c r="O857" s="452" t="s">
        <v>2308</v>
      </c>
    </row>
    <row r="858" spans="1:15" hidden="1" x14ac:dyDescent="0.3">
      <c r="A858" s="452" t="s">
        <v>1604</v>
      </c>
      <c r="B858" s="453" t="s">
        <v>2420</v>
      </c>
      <c r="C858" s="452" t="s">
        <v>464</v>
      </c>
      <c r="D858" s="452" t="s">
        <v>1604</v>
      </c>
      <c r="E858" s="452" t="s">
        <v>2421</v>
      </c>
      <c r="F858" s="452" t="s">
        <v>569</v>
      </c>
      <c r="G858" s="454">
        <v>27.3</v>
      </c>
      <c r="H858" s="452" t="s">
        <v>464</v>
      </c>
      <c r="I858" s="452" t="s">
        <v>1778</v>
      </c>
      <c r="J858" s="452" t="s">
        <v>1717</v>
      </c>
      <c r="K858" s="452" t="s">
        <v>1607</v>
      </c>
      <c r="L858" s="452" t="s">
        <v>1612</v>
      </c>
      <c r="M858" s="452" t="s">
        <v>485</v>
      </c>
      <c r="N858" s="452" t="s">
        <v>468</v>
      </c>
      <c r="O858" s="452" t="s">
        <v>24</v>
      </c>
    </row>
    <row r="859" spans="1:15" hidden="1" x14ac:dyDescent="0.3">
      <c r="A859" s="452" t="s">
        <v>1604</v>
      </c>
      <c r="B859" s="453" t="s">
        <v>2422</v>
      </c>
      <c r="C859" s="452" t="s">
        <v>464</v>
      </c>
      <c r="D859" s="452" t="s">
        <v>1604</v>
      </c>
      <c r="E859" s="452">
        <v>2013</v>
      </c>
      <c r="F859" s="452" t="s">
        <v>569</v>
      </c>
      <c r="G859" s="454">
        <v>26.6</v>
      </c>
      <c r="H859" s="452" t="s">
        <v>475</v>
      </c>
      <c r="I859" s="452" t="s">
        <v>475</v>
      </c>
      <c r="J859" s="452" t="s">
        <v>475</v>
      </c>
      <c r="K859" s="452" t="s">
        <v>1607</v>
      </c>
      <c r="L859" s="452" t="s">
        <v>1612</v>
      </c>
      <c r="M859" s="452" t="s">
        <v>485</v>
      </c>
      <c r="N859" s="452" t="s">
        <v>468</v>
      </c>
      <c r="O859" s="452" t="s">
        <v>685</v>
      </c>
    </row>
    <row r="860" spans="1:15" hidden="1" x14ac:dyDescent="0.3">
      <c r="A860" s="452" t="s">
        <v>1604</v>
      </c>
      <c r="B860" s="453" t="s">
        <v>2423</v>
      </c>
      <c r="C860" s="452" t="s">
        <v>464</v>
      </c>
      <c r="D860" s="452" t="s">
        <v>1604</v>
      </c>
      <c r="E860" s="452" t="s">
        <v>2424</v>
      </c>
      <c r="F860" s="452" t="s">
        <v>479</v>
      </c>
      <c r="G860" s="454"/>
      <c r="H860" s="452" t="s">
        <v>2015</v>
      </c>
      <c r="I860" s="452" t="s">
        <v>2015</v>
      </c>
      <c r="J860" s="452" t="s">
        <v>2425</v>
      </c>
      <c r="K860" s="452" t="s">
        <v>1607</v>
      </c>
      <c r="L860" s="452" t="s">
        <v>1612</v>
      </c>
      <c r="M860" s="452" t="s">
        <v>485</v>
      </c>
      <c r="N860" s="452" t="s">
        <v>813</v>
      </c>
      <c r="O860" s="452" t="s">
        <v>2308</v>
      </c>
    </row>
    <row r="861" spans="1:15" hidden="1" x14ac:dyDescent="0.3">
      <c r="A861" s="452" t="s">
        <v>1604</v>
      </c>
      <c r="B861" s="453" t="s">
        <v>2426</v>
      </c>
      <c r="C861" s="452" t="s">
        <v>464</v>
      </c>
      <c r="D861" s="452" t="s">
        <v>1604</v>
      </c>
      <c r="E861" s="452" t="s">
        <v>2427</v>
      </c>
      <c r="F861" s="452" t="s">
        <v>569</v>
      </c>
      <c r="G861" s="454">
        <v>27.2</v>
      </c>
      <c r="H861" s="452" t="s">
        <v>2428</v>
      </c>
      <c r="I861" s="452" t="s">
        <v>2428</v>
      </c>
      <c r="J861" s="452" t="s">
        <v>2428</v>
      </c>
      <c r="K861" s="452" t="s">
        <v>1607</v>
      </c>
      <c r="L861" s="452" t="s">
        <v>1612</v>
      </c>
      <c r="M861" s="452" t="s">
        <v>485</v>
      </c>
      <c r="N861" s="452" t="s">
        <v>813</v>
      </c>
      <c r="O861" s="452" t="s">
        <v>2308</v>
      </c>
    </row>
    <row r="862" spans="1:15" hidden="1" x14ac:dyDescent="0.3">
      <c r="A862" s="452" t="s">
        <v>1604</v>
      </c>
      <c r="B862" s="453" t="s">
        <v>2429</v>
      </c>
      <c r="C862" s="452" t="s">
        <v>464</v>
      </c>
      <c r="D862" s="452" t="s">
        <v>1604</v>
      </c>
      <c r="E862" s="452" t="s">
        <v>2430</v>
      </c>
      <c r="F862" s="452" t="s">
        <v>569</v>
      </c>
      <c r="G862" s="454">
        <v>27.3</v>
      </c>
      <c r="H862" s="452" t="s">
        <v>2063</v>
      </c>
      <c r="I862" s="452" t="s">
        <v>2063</v>
      </c>
      <c r="J862" s="452" t="s">
        <v>2063</v>
      </c>
      <c r="K862" s="452" t="s">
        <v>1607</v>
      </c>
      <c r="L862" s="452" t="s">
        <v>1612</v>
      </c>
      <c r="M862" s="452" t="s">
        <v>485</v>
      </c>
      <c r="N862" s="452" t="s">
        <v>813</v>
      </c>
      <c r="O862" s="452" t="s">
        <v>2308</v>
      </c>
    </row>
    <row r="863" spans="1:15" hidden="1" x14ac:dyDescent="0.3">
      <c r="A863" s="452" t="s">
        <v>1604</v>
      </c>
      <c r="B863" s="453" t="s">
        <v>2431</v>
      </c>
      <c r="C863" s="452" t="s">
        <v>464</v>
      </c>
      <c r="D863" s="452" t="s">
        <v>1604</v>
      </c>
      <c r="E863" s="452" t="s">
        <v>2432</v>
      </c>
      <c r="F863" s="452" t="s">
        <v>465</v>
      </c>
      <c r="G863" s="454"/>
      <c r="H863" s="452" t="s">
        <v>2433</v>
      </c>
      <c r="I863" s="452" t="s">
        <v>2433</v>
      </c>
      <c r="J863" s="452" t="s">
        <v>2433</v>
      </c>
      <c r="K863" s="452" t="s">
        <v>1607</v>
      </c>
      <c r="L863" s="452" t="s">
        <v>1612</v>
      </c>
      <c r="M863" s="452" t="s">
        <v>485</v>
      </c>
      <c r="N863" s="452" t="s">
        <v>813</v>
      </c>
      <c r="O863" s="452" t="s">
        <v>2308</v>
      </c>
    </row>
    <row r="864" spans="1:15" hidden="1" x14ac:dyDescent="0.3">
      <c r="A864" s="452" t="s">
        <v>1604</v>
      </c>
      <c r="B864" s="453" t="s">
        <v>2434</v>
      </c>
      <c r="C864" s="452" t="s">
        <v>464</v>
      </c>
      <c r="D864" s="452" t="s">
        <v>1604</v>
      </c>
      <c r="E864" s="452" t="s">
        <v>2435</v>
      </c>
      <c r="F864" s="452" t="s">
        <v>465</v>
      </c>
      <c r="G864" s="454"/>
      <c r="H864" s="452" t="s">
        <v>2089</v>
      </c>
      <c r="I864" s="452" t="s">
        <v>2436</v>
      </c>
      <c r="J864" s="452" t="s">
        <v>2089</v>
      </c>
      <c r="K864" s="452" t="s">
        <v>1607</v>
      </c>
      <c r="L864" s="452" t="s">
        <v>1612</v>
      </c>
      <c r="M864" s="452" t="s">
        <v>485</v>
      </c>
      <c r="N864" s="452" t="s">
        <v>813</v>
      </c>
      <c r="O864" s="452" t="s">
        <v>2308</v>
      </c>
    </row>
    <row r="865" spans="1:15" hidden="1" x14ac:dyDescent="0.3">
      <c r="A865" s="452" t="s">
        <v>1604</v>
      </c>
      <c r="B865" s="453" t="s">
        <v>2437</v>
      </c>
      <c r="C865" s="452" t="s">
        <v>464</v>
      </c>
      <c r="D865" s="452" t="s">
        <v>1604</v>
      </c>
      <c r="E865" s="452" t="s">
        <v>2438</v>
      </c>
      <c r="F865" s="452" t="s">
        <v>510</v>
      </c>
      <c r="G865" s="454">
        <v>27.1</v>
      </c>
      <c r="H865" s="452" t="s">
        <v>2439</v>
      </c>
      <c r="I865" s="452" t="s">
        <v>2439</v>
      </c>
      <c r="J865" s="452" t="s">
        <v>2439</v>
      </c>
      <c r="K865" s="452" t="s">
        <v>1607</v>
      </c>
      <c r="L865" s="452" t="s">
        <v>1612</v>
      </c>
      <c r="M865" s="452" t="s">
        <v>485</v>
      </c>
      <c r="N865" s="452" t="s">
        <v>813</v>
      </c>
      <c r="O865" s="452" t="s">
        <v>2308</v>
      </c>
    </row>
    <row r="866" spans="1:15" hidden="1" x14ac:dyDescent="0.3">
      <c r="A866" s="452" t="s">
        <v>1604</v>
      </c>
      <c r="B866" s="453" t="s">
        <v>2440</v>
      </c>
      <c r="C866" s="452" t="s">
        <v>464</v>
      </c>
      <c r="D866" s="452" t="s">
        <v>1604</v>
      </c>
      <c r="E866" s="452">
        <v>2014</v>
      </c>
      <c r="F866" s="452" t="s">
        <v>465</v>
      </c>
      <c r="G866" s="454"/>
      <c r="H866" s="452" t="s">
        <v>475</v>
      </c>
      <c r="I866" s="452" t="s">
        <v>475</v>
      </c>
      <c r="J866" s="452" t="s">
        <v>475</v>
      </c>
      <c r="K866" s="452" t="s">
        <v>1607</v>
      </c>
      <c r="L866" s="452" t="s">
        <v>1612</v>
      </c>
      <c r="M866" s="452" t="s">
        <v>485</v>
      </c>
      <c r="N866" s="452" t="s">
        <v>468</v>
      </c>
      <c r="O866" s="452" t="s">
        <v>685</v>
      </c>
    </row>
    <row r="867" spans="1:15" hidden="1" x14ac:dyDescent="0.3">
      <c r="A867" s="452" t="s">
        <v>1604</v>
      </c>
      <c r="B867" s="453" t="s">
        <v>2441</v>
      </c>
      <c r="C867" s="452" t="s">
        <v>464</v>
      </c>
      <c r="D867" s="452" t="s">
        <v>1604</v>
      </c>
      <c r="E867" s="452">
        <v>2015</v>
      </c>
      <c r="F867" s="452" t="s">
        <v>569</v>
      </c>
      <c r="G867" s="454">
        <v>26.5</v>
      </c>
      <c r="H867" s="452" t="s">
        <v>475</v>
      </c>
      <c r="I867" s="452" t="s">
        <v>475</v>
      </c>
      <c r="J867" s="452" t="s">
        <v>475</v>
      </c>
      <c r="K867" s="452" t="s">
        <v>1607</v>
      </c>
      <c r="L867" s="452" t="s">
        <v>1612</v>
      </c>
      <c r="M867" s="452" t="s">
        <v>485</v>
      </c>
      <c r="N867" s="452" t="s">
        <v>468</v>
      </c>
      <c r="O867" s="452" t="s">
        <v>685</v>
      </c>
    </row>
    <row r="868" spans="1:15" hidden="1" x14ac:dyDescent="0.3">
      <c r="A868" s="452" t="s">
        <v>1604</v>
      </c>
      <c r="B868" s="453" t="s">
        <v>2442</v>
      </c>
      <c r="C868" s="452" t="s">
        <v>464</v>
      </c>
      <c r="D868" s="452" t="s">
        <v>1604</v>
      </c>
      <c r="E868" s="452">
        <v>2016</v>
      </c>
      <c r="F868" s="452" t="s">
        <v>569</v>
      </c>
      <c r="G868" s="454">
        <v>26.5</v>
      </c>
      <c r="H868" s="452" t="s">
        <v>475</v>
      </c>
      <c r="I868" s="452" t="s">
        <v>475</v>
      </c>
      <c r="J868" s="452" t="s">
        <v>475</v>
      </c>
      <c r="K868" s="452" t="s">
        <v>1607</v>
      </c>
      <c r="L868" s="452" t="s">
        <v>1612</v>
      </c>
      <c r="M868" s="452" t="s">
        <v>485</v>
      </c>
      <c r="N868" s="452" t="s">
        <v>468</v>
      </c>
      <c r="O868" s="452" t="s">
        <v>685</v>
      </c>
    </row>
    <row r="869" spans="1:15" hidden="1" x14ac:dyDescent="0.3">
      <c r="A869" s="452" t="s">
        <v>1604</v>
      </c>
      <c r="B869" s="453" t="s">
        <v>2443</v>
      </c>
      <c r="C869" s="452" t="s">
        <v>464</v>
      </c>
      <c r="D869" s="452" t="s">
        <v>1604</v>
      </c>
      <c r="E869" s="452" t="s">
        <v>2444</v>
      </c>
      <c r="F869" s="452" t="s">
        <v>569</v>
      </c>
      <c r="G869" s="454">
        <v>26</v>
      </c>
      <c r="H869" s="452" t="s">
        <v>886</v>
      </c>
      <c r="I869" s="452" t="s">
        <v>1653</v>
      </c>
      <c r="J869" s="452" t="s">
        <v>2445</v>
      </c>
      <c r="K869" s="452" t="s">
        <v>1607</v>
      </c>
      <c r="L869" s="452" t="s">
        <v>1612</v>
      </c>
      <c r="M869" s="452" t="s">
        <v>485</v>
      </c>
      <c r="N869" s="452" t="s">
        <v>813</v>
      </c>
      <c r="O869" s="452" t="s">
        <v>2308</v>
      </c>
    </row>
    <row r="870" spans="1:15" hidden="1" x14ac:dyDescent="0.3">
      <c r="A870" s="452" t="s">
        <v>1604</v>
      </c>
      <c r="B870" s="453" t="s">
        <v>2446</v>
      </c>
      <c r="C870" s="452" t="s">
        <v>464</v>
      </c>
      <c r="D870" s="452" t="s">
        <v>1604</v>
      </c>
      <c r="E870" s="452" t="s">
        <v>2447</v>
      </c>
      <c r="F870" s="452" t="s">
        <v>569</v>
      </c>
      <c r="G870" s="454">
        <v>26</v>
      </c>
      <c r="H870" s="452" t="s">
        <v>2063</v>
      </c>
      <c r="I870" s="452" t="s">
        <v>2063</v>
      </c>
      <c r="J870" s="452" t="s">
        <v>2063</v>
      </c>
      <c r="K870" s="452" t="s">
        <v>1607</v>
      </c>
      <c r="L870" s="452" t="s">
        <v>1612</v>
      </c>
      <c r="M870" s="452" t="s">
        <v>485</v>
      </c>
      <c r="N870" s="452" t="s">
        <v>813</v>
      </c>
      <c r="O870" s="452" t="s">
        <v>2308</v>
      </c>
    </row>
    <row r="871" spans="1:15" hidden="1" x14ac:dyDescent="0.3">
      <c r="A871" s="452" t="s">
        <v>1604</v>
      </c>
      <c r="B871" s="453" t="s">
        <v>2448</v>
      </c>
      <c r="C871" s="452" t="s">
        <v>464</v>
      </c>
      <c r="D871" s="452" t="s">
        <v>1604</v>
      </c>
      <c r="E871" s="452" t="s">
        <v>2449</v>
      </c>
      <c r="F871" s="452" t="s">
        <v>569</v>
      </c>
      <c r="G871" s="454">
        <v>25.9</v>
      </c>
      <c r="H871" s="452" t="s">
        <v>1918</v>
      </c>
      <c r="I871" s="452" t="s">
        <v>1918</v>
      </c>
      <c r="J871" s="452" t="s">
        <v>1918</v>
      </c>
      <c r="K871" s="452" t="s">
        <v>1607</v>
      </c>
      <c r="L871" s="452" t="s">
        <v>1612</v>
      </c>
      <c r="M871" s="452" t="s">
        <v>485</v>
      </c>
      <c r="N871" s="452" t="s">
        <v>813</v>
      </c>
      <c r="O871" s="452" t="s">
        <v>2308</v>
      </c>
    </row>
    <row r="872" spans="1:15" hidden="1" x14ac:dyDescent="0.3">
      <c r="A872" s="452" t="s">
        <v>1604</v>
      </c>
      <c r="B872" s="453" t="s">
        <v>2450</v>
      </c>
      <c r="C872" s="452" t="s">
        <v>464</v>
      </c>
      <c r="D872" s="452" t="s">
        <v>1604</v>
      </c>
      <c r="E872" s="452">
        <v>2005</v>
      </c>
      <c r="F872" s="452" t="s">
        <v>569</v>
      </c>
      <c r="G872" s="454">
        <v>25.8</v>
      </c>
      <c r="H872" s="452" t="s">
        <v>475</v>
      </c>
      <c r="I872" s="452" t="s">
        <v>475</v>
      </c>
      <c r="J872" s="452" t="s">
        <v>475</v>
      </c>
      <c r="K872" s="452" t="s">
        <v>1607</v>
      </c>
      <c r="L872" s="452" t="s">
        <v>1612</v>
      </c>
      <c r="M872" s="452" t="s">
        <v>476</v>
      </c>
      <c r="N872" s="452" t="s">
        <v>468</v>
      </c>
      <c r="O872" s="452" t="s">
        <v>475</v>
      </c>
    </row>
    <row r="873" spans="1:15" hidden="1" x14ac:dyDescent="0.3">
      <c r="A873" s="452" t="s">
        <v>1604</v>
      </c>
      <c r="B873" s="453" t="s">
        <v>2451</v>
      </c>
      <c r="C873" s="452" t="s">
        <v>464</v>
      </c>
      <c r="D873" s="452" t="s">
        <v>1604</v>
      </c>
      <c r="E873" s="452" t="s">
        <v>2452</v>
      </c>
      <c r="F873" s="452" t="s">
        <v>569</v>
      </c>
      <c r="G873" s="454">
        <v>25.9</v>
      </c>
      <c r="H873" s="452" t="s">
        <v>1746</v>
      </c>
      <c r="I873" s="452" t="s">
        <v>1746</v>
      </c>
      <c r="J873" s="452" t="s">
        <v>1854</v>
      </c>
      <c r="K873" s="452" t="s">
        <v>1607</v>
      </c>
      <c r="L873" s="452" t="s">
        <v>1612</v>
      </c>
      <c r="M873" s="452" t="s">
        <v>485</v>
      </c>
      <c r="N873" s="452" t="s">
        <v>813</v>
      </c>
      <c r="O873" s="452" t="s">
        <v>2308</v>
      </c>
    </row>
    <row r="874" spans="1:15" hidden="1" x14ac:dyDescent="0.3">
      <c r="A874" s="452" t="s">
        <v>1604</v>
      </c>
      <c r="B874" s="453" t="s">
        <v>2453</v>
      </c>
      <c r="C874" s="452" t="s">
        <v>464</v>
      </c>
      <c r="D874" s="452" t="s">
        <v>1604</v>
      </c>
      <c r="E874" s="452" t="s">
        <v>2454</v>
      </c>
      <c r="F874" s="452" t="s">
        <v>510</v>
      </c>
      <c r="G874" s="454">
        <v>25.8</v>
      </c>
      <c r="H874" s="452" t="s">
        <v>1891</v>
      </c>
      <c r="I874" s="452" t="s">
        <v>1891</v>
      </c>
      <c r="J874" s="452" t="s">
        <v>1891</v>
      </c>
      <c r="K874" s="452" t="s">
        <v>1607</v>
      </c>
      <c r="L874" s="452" t="s">
        <v>1612</v>
      </c>
      <c r="M874" s="452" t="s">
        <v>485</v>
      </c>
      <c r="N874" s="452" t="s">
        <v>813</v>
      </c>
      <c r="O874" s="452" t="s">
        <v>2308</v>
      </c>
    </row>
    <row r="875" spans="1:15" hidden="1" x14ac:dyDescent="0.3">
      <c r="A875" s="452" t="s">
        <v>1604</v>
      </c>
      <c r="B875" s="453" t="s">
        <v>2455</v>
      </c>
      <c r="C875" s="452" t="s">
        <v>464</v>
      </c>
      <c r="D875" s="452" t="s">
        <v>1604</v>
      </c>
      <c r="E875" s="452" t="s">
        <v>2456</v>
      </c>
      <c r="F875" s="452" t="s">
        <v>569</v>
      </c>
      <c r="G875" s="454">
        <v>25.8</v>
      </c>
      <c r="H875" s="452" t="s">
        <v>2015</v>
      </c>
      <c r="I875" s="452" t="s">
        <v>2015</v>
      </c>
      <c r="J875" s="452" t="s">
        <v>2015</v>
      </c>
      <c r="K875" s="452" t="s">
        <v>1607</v>
      </c>
      <c r="L875" s="452" t="s">
        <v>1612</v>
      </c>
      <c r="M875" s="452" t="s">
        <v>485</v>
      </c>
      <c r="N875" s="452" t="s">
        <v>813</v>
      </c>
      <c r="O875" s="452" t="s">
        <v>2308</v>
      </c>
    </row>
    <row r="876" spans="1:15" hidden="1" x14ac:dyDescent="0.3">
      <c r="A876" s="452" t="s">
        <v>1604</v>
      </c>
      <c r="B876" s="453" t="s">
        <v>2457</v>
      </c>
      <c r="C876" s="452" t="s">
        <v>464</v>
      </c>
      <c r="D876" s="452" t="s">
        <v>1604</v>
      </c>
      <c r="E876" s="452" t="s">
        <v>2458</v>
      </c>
      <c r="F876" s="452" t="s">
        <v>569</v>
      </c>
      <c r="G876" s="454">
        <v>25.7</v>
      </c>
      <c r="H876" s="452" t="s">
        <v>886</v>
      </c>
      <c r="I876" s="452" t="s">
        <v>1653</v>
      </c>
      <c r="J876" s="452" t="s">
        <v>2459</v>
      </c>
      <c r="K876" s="452" t="s">
        <v>1607</v>
      </c>
      <c r="L876" s="452" t="s">
        <v>1612</v>
      </c>
      <c r="M876" s="452" t="s">
        <v>485</v>
      </c>
      <c r="N876" s="452" t="s">
        <v>813</v>
      </c>
      <c r="O876" s="452" t="s">
        <v>2308</v>
      </c>
    </row>
    <row r="877" spans="1:15" hidden="1" x14ac:dyDescent="0.3">
      <c r="A877" s="452" t="s">
        <v>1604</v>
      </c>
      <c r="B877" s="453" t="s">
        <v>2460</v>
      </c>
      <c r="C877" s="452" t="s">
        <v>464</v>
      </c>
      <c r="D877" s="452" t="s">
        <v>1604</v>
      </c>
      <c r="E877" s="452" t="s">
        <v>2461</v>
      </c>
      <c r="F877" s="452" t="s">
        <v>569</v>
      </c>
      <c r="G877" s="454">
        <v>25.7</v>
      </c>
      <c r="H877" s="452" t="s">
        <v>886</v>
      </c>
      <c r="I877" s="452" t="s">
        <v>1653</v>
      </c>
      <c r="J877" s="452" t="s">
        <v>2462</v>
      </c>
      <c r="K877" s="452" t="s">
        <v>1607</v>
      </c>
      <c r="L877" s="452" t="s">
        <v>1612</v>
      </c>
      <c r="M877" s="452" t="s">
        <v>485</v>
      </c>
      <c r="N877" s="452" t="s">
        <v>813</v>
      </c>
      <c r="O877" s="452" t="s">
        <v>2308</v>
      </c>
    </row>
    <row r="878" spans="1:15" hidden="1" x14ac:dyDescent="0.3">
      <c r="A878" s="452" t="s">
        <v>1604</v>
      </c>
      <c r="B878" s="453" t="s">
        <v>2463</v>
      </c>
      <c r="C878" s="452" t="s">
        <v>464</v>
      </c>
      <c r="D878" s="452" t="s">
        <v>1604</v>
      </c>
      <c r="E878" s="452" t="s">
        <v>2464</v>
      </c>
      <c r="F878" s="452" t="s">
        <v>569</v>
      </c>
      <c r="G878" s="454">
        <v>25.6</v>
      </c>
      <c r="H878" s="452" t="s">
        <v>886</v>
      </c>
      <c r="I878" s="452" t="s">
        <v>886</v>
      </c>
      <c r="J878" s="452" t="s">
        <v>886</v>
      </c>
      <c r="K878" s="452" t="s">
        <v>1607</v>
      </c>
      <c r="L878" s="452" t="s">
        <v>1612</v>
      </c>
      <c r="M878" s="452" t="s">
        <v>485</v>
      </c>
      <c r="N878" s="452" t="s">
        <v>813</v>
      </c>
      <c r="O878" s="452" t="s">
        <v>2308</v>
      </c>
    </row>
    <row r="879" spans="1:15" hidden="1" x14ac:dyDescent="0.3">
      <c r="A879" s="452" t="s">
        <v>1604</v>
      </c>
      <c r="B879" s="453" t="s">
        <v>2465</v>
      </c>
      <c r="C879" s="452" t="s">
        <v>464</v>
      </c>
      <c r="D879" s="452" t="s">
        <v>1604</v>
      </c>
      <c r="E879" s="452" t="s">
        <v>2466</v>
      </c>
      <c r="F879" s="452" t="s">
        <v>569</v>
      </c>
      <c r="G879" s="454">
        <v>25.5</v>
      </c>
      <c r="H879" s="452" t="s">
        <v>2428</v>
      </c>
      <c r="I879" s="452" t="s">
        <v>2428</v>
      </c>
      <c r="J879" s="452" t="s">
        <v>2428</v>
      </c>
      <c r="K879" s="452" t="s">
        <v>1607</v>
      </c>
      <c r="L879" s="452" t="s">
        <v>1612</v>
      </c>
      <c r="M879" s="452" t="s">
        <v>485</v>
      </c>
      <c r="N879" s="452" t="s">
        <v>813</v>
      </c>
      <c r="O879" s="452" t="s">
        <v>2308</v>
      </c>
    </row>
    <row r="880" spans="1:15" hidden="1" x14ac:dyDescent="0.3">
      <c r="A880" s="452" t="s">
        <v>1604</v>
      </c>
      <c r="B880" s="453" t="s">
        <v>2467</v>
      </c>
      <c r="C880" s="452" t="s">
        <v>464</v>
      </c>
      <c r="D880" s="452" t="s">
        <v>1604</v>
      </c>
      <c r="E880" s="452" t="s">
        <v>2468</v>
      </c>
      <c r="F880" s="452" t="s">
        <v>510</v>
      </c>
      <c r="G880" s="454">
        <v>25.4</v>
      </c>
      <c r="H880" s="452" t="s">
        <v>2439</v>
      </c>
      <c r="I880" s="452" t="s">
        <v>2439</v>
      </c>
      <c r="J880" s="452" t="s">
        <v>2439</v>
      </c>
      <c r="K880" s="452" t="s">
        <v>1607</v>
      </c>
      <c r="L880" s="452" t="s">
        <v>1612</v>
      </c>
      <c r="M880" s="452" t="s">
        <v>485</v>
      </c>
      <c r="N880" s="452" t="s">
        <v>813</v>
      </c>
      <c r="O880" s="452" t="s">
        <v>2308</v>
      </c>
    </row>
    <row r="881" spans="1:15" hidden="1" x14ac:dyDescent="0.3">
      <c r="A881" s="452" t="s">
        <v>1604</v>
      </c>
      <c r="B881" s="453" t="s">
        <v>2469</v>
      </c>
      <c r="C881" s="452" t="s">
        <v>464</v>
      </c>
      <c r="D881" s="452" t="s">
        <v>1604</v>
      </c>
      <c r="E881" s="452" t="s">
        <v>2470</v>
      </c>
      <c r="F881" s="452" t="s">
        <v>569</v>
      </c>
      <c r="G881" s="454">
        <v>25.3</v>
      </c>
      <c r="H881" s="452" t="s">
        <v>886</v>
      </c>
      <c r="I881" s="452" t="s">
        <v>1653</v>
      </c>
      <c r="J881" s="452" t="s">
        <v>2471</v>
      </c>
      <c r="K881" s="452" t="s">
        <v>1607</v>
      </c>
      <c r="L881" s="452" t="s">
        <v>1612</v>
      </c>
      <c r="M881" s="452" t="s">
        <v>485</v>
      </c>
      <c r="N881" s="452" t="s">
        <v>813</v>
      </c>
      <c r="O881" s="452" t="s">
        <v>2308</v>
      </c>
    </row>
    <row r="882" spans="1:15" hidden="1" x14ac:dyDescent="0.3">
      <c r="A882" s="452" t="s">
        <v>1604</v>
      </c>
      <c r="B882" s="453" t="s">
        <v>2472</v>
      </c>
      <c r="C882" s="452" t="s">
        <v>464</v>
      </c>
      <c r="D882" s="452" t="s">
        <v>1604</v>
      </c>
      <c r="E882" s="452" t="s">
        <v>2473</v>
      </c>
      <c r="F882" s="452" t="s">
        <v>569</v>
      </c>
      <c r="G882" s="454">
        <v>25.3</v>
      </c>
      <c r="H882" s="452" t="s">
        <v>2356</v>
      </c>
      <c r="I882" s="452" t="s">
        <v>2356</v>
      </c>
      <c r="J882" s="452" t="s">
        <v>2356</v>
      </c>
      <c r="K882" s="452" t="s">
        <v>1607</v>
      </c>
      <c r="L882" s="452" t="s">
        <v>1612</v>
      </c>
      <c r="M882" s="452" t="s">
        <v>485</v>
      </c>
      <c r="N882" s="452" t="s">
        <v>813</v>
      </c>
      <c r="O882" s="452" t="s">
        <v>2308</v>
      </c>
    </row>
    <row r="883" spans="1:15" hidden="1" x14ac:dyDescent="0.3">
      <c r="A883" s="452" t="s">
        <v>1604</v>
      </c>
      <c r="B883" s="453" t="s">
        <v>2474</v>
      </c>
      <c r="C883" s="452" t="s">
        <v>464</v>
      </c>
      <c r="D883" s="452" t="s">
        <v>1604</v>
      </c>
      <c r="E883" s="452" t="s">
        <v>2475</v>
      </c>
      <c r="F883" s="452" t="s">
        <v>465</v>
      </c>
      <c r="G883" s="454"/>
      <c r="H883" s="452" t="s">
        <v>1891</v>
      </c>
      <c r="I883" s="452" t="s">
        <v>1891</v>
      </c>
      <c r="J883" s="452" t="s">
        <v>1891</v>
      </c>
      <c r="K883" s="452" t="s">
        <v>1607</v>
      </c>
      <c r="L883" s="452" t="s">
        <v>1612</v>
      </c>
      <c r="M883" s="452" t="s">
        <v>485</v>
      </c>
      <c r="N883" s="452" t="s">
        <v>813</v>
      </c>
      <c r="O883" s="452" t="s">
        <v>2308</v>
      </c>
    </row>
    <row r="884" spans="1:15" hidden="1" x14ac:dyDescent="0.3">
      <c r="A884" s="452" t="s">
        <v>1604</v>
      </c>
      <c r="B884" s="453" t="s">
        <v>2476</v>
      </c>
      <c r="C884" s="452" t="s">
        <v>464</v>
      </c>
      <c r="D884" s="452" t="s">
        <v>1604</v>
      </c>
      <c r="E884" s="452" t="s">
        <v>2477</v>
      </c>
      <c r="F884" s="452" t="s">
        <v>569</v>
      </c>
      <c r="G884" s="454">
        <v>25.1</v>
      </c>
      <c r="H884" s="452" t="s">
        <v>1652</v>
      </c>
      <c r="I884" s="452" t="s">
        <v>1652</v>
      </c>
      <c r="J884" s="452" t="s">
        <v>2290</v>
      </c>
      <c r="K884" s="452" t="s">
        <v>1607</v>
      </c>
      <c r="L884" s="452" t="s">
        <v>1612</v>
      </c>
      <c r="M884" s="452" t="s">
        <v>485</v>
      </c>
      <c r="N884" s="452" t="s">
        <v>813</v>
      </c>
      <c r="O884" s="452" t="s">
        <v>2308</v>
      </c>
    </row>
    <row r="885" spans="1:15" hidden="1" x14ac:dyDescent="0.3">
      <c r="A885" s="452" t="s">
        <v>1604</v>
      </c>
      <c r="B885" s="453" t="s">
        <v>2478</v>
      </c>
      <c r="C885" s="452" t="s">
        <v>464</v>
      </c>
      <c r="D885" s="452" t="s">
        <v>1604</v>
      </c>
      <c r="E885" s="452" t="s">
        <v>2479</v>
      </c>
      <c r="F885" s="452" t="s">
        <v>569</v>
      </c>
      <c r="G885" s="454">
        <v>24.9</v>
      </c>
      <c r="H885" s="452" t="s">
        <v>1891</v>
      </c>
      <c r="I885" s="452" t="s">
        <v>1891</v>
      </c>
      <c r="J885" s="452" t="s">
        <v>2480</v>
      </c>
      <c r="K885" s="452" t="s">
        <v>1607</v>
      </c>
      <c r="L885" s="452" t="s">
        <v>1612</v>
      </c>
      <c r="M885" s="452" t="s">
        <v>485</v>
      </c>
      <c r="N885" s="452" t="s">
        <v>813</v>
      </c>
      <c r="O885" s="452" t="s">
        <v>2308</v>
      </c>
    </row>
    <row r="886" spans="1:15" hidden="1" x14ac:dyDescent="0.3">
      <c r="A886" s="452" t="s">
        <v>1604</v>
      </c>
      <c r="B886" s="453" t="s">
        <v>2481</v>
      </c>
      <c r="C886" s="452" t="s">
        <v>464</v>
      </c>
      <c r="D886" s="452" t="s">
        <v>1604</v>
      </c>
      <c r="E886" s="452" t="s">
        <v>2482</v>
      </c>
      <c r="F886" s="452" t="s">
        <v>569</v>
      </c>
      <c r="G886" s="454">
        <v>24.8</v>
      </c>
      <c r="H886" s="452" t="s">
        <v>1891</v>
      </c>
      <c r="I886" s="452" t="s">
        <v>1891</v>
      </c>
      <c r="J886" s="452" t="s">
        <v>1892</v>
      </c>
      <c r="K886" s="452" t="s">
        <v>1607</v>
      </c>
      <c r="L886" s="452" t="s">
        <v>1612</v>
      </c>
      <c r="M886" s="452" t="s">
        <v>485</v>
      </c>
      <c r="N886" s="452" t="s">
        <v>813</v>
      </c>
      <c r="O886" s="452" t="s">
        <v>2308</v>
      </c>
    </row>
    <row r="887" spans="1:15" hidden="1" x14ac:dyDescent="0.3">
      <c r="A887" s="452" t="s">
        <v>1604</v>
      </c>
      <c r="B887" s="453" t="s">
        <v>2483</v>
      </c>
      <c r="C887" s="452" t="s">
        <v>464</v>
      </c>
      <c r="D887" s="452" t="s">
        <v>1604</v>
      </c>
      <c r="E887" s="452" t="s">
        <v>2484</v>
      </c>
      <c r="F887" s="452" t="s">
        <v>569</v>
      </c>
      <c r="G887" s="454">
        <v>24.7</v>
      </c>
      <c r="H887" s="452" t="s">
        <v>2063</v>
      </c>
      <c r="I887" s="452" t="s">
        <v>2063</v>
      </c>
      <c r="J887" s="452" t="s">
        <v>2063</v>
      </c>
      <c r="K887" s="452" t="s">
        <v>1607</v>
      </c>
      <c r="L887" s="452" t="s">
        <v>1612</v>
      </c>
      <c r="M887" s="452" t="s">
        <v>485</v>
      </c>
      <c r="N887" s="452" t="s">
        <v>813</v>
      </c>
      <c r="O887" s="452" t="s">
        <v>2308</v>
      </c>
    </row>
    <row r="888" spans="1:15" hidden="1" x14ac:dyDescent="0.3">
      <c r="A888" s="452" t="s">
        <v>1604</v>
      </c>
      <c r="B888" s="453" t="s">
        <v>2485</v>
      </c>
      <c r="C888" s="452" t="s">
        <v>464</v>
      </c>
      <c r="D888" s="452" t="s">
        <v>1604</v>
      </c>
      <c r="E888" s="452" t="s">
        <v>2486</v>
      </c>
      <c r="F888" s="452" t="s">
        <v>569</v>
      </c>
      <c r="G888" s="454">
        <v>24.6</v>
      </c>
      <c r="H888" s="452" t="s">
        <v>1891</v>
      </c>
      <c r="I888" s="452" t="s">
        <v>1891</v>
      </c>
      <c r="J888" s="452" t="s">
        <v>2487</v>
      </c>
      <c r="K888" s="452" t="s">
        <v>1607</v>
      </c>
      <c r="L888" s="452" t="s">
        <v>1612</v>
      </c>
      <c r="M888" s="452" t="s">
        <v>485</v>
      </c>
      <c r="N888" s="452" t="s">
        <v>813</v>
      </c>
      <c r="O888" s="452" t="s">
        <v>2308</v>
      </c>
    </row>
    <row r="889" spans="1:15" hidden="1" x14ac:dyDescent="0.3">
      <c r="A889" s="452" t="s">
        <v>1604</v>
      </c>
      <c r="B889" s="453" t="s">
        <v>2488</v>
      </c>
      <c r="C889" s="452" t="s">
        <v>464</v>
      </c>
      <c r="D889" s="452" t="s">
        <v>1604</v>
      </c>
      <c r="E889" s="452" t="s">
        <v>2489</v>
      </c>
      <c r="F889" s="452" t="s">
        <v>569</v>
      </c>
      <c r="G889" s="454">
        <v>24.5</v>
      </c>
      <c r="H889" s="452" t="s">
        <v>2063</v>
      </c>
      <c r="I889" s="452" t="s">
        <v>2063</v>
      </c>
      <c r="J889" s="452" t="s">
        <v>2063</v>
      </c>
      <c r="K889" s="452" t="s">
        <v>1607</v>
      </c>
      <c r="L889" s="452" t="s">
        <v>1612</v>
      </c>
      <c r="M889" s="452" t="s">
        <v>485</v>
      </c>
      <c r="N889" s="452" t="s">
        <v>813</v>
      </c>
      <c r="O889" s="452" t="s">
        <v>2308</v>
      </c>
    </row>
    <row r="890" spans="1:15" hidden="1" x14ac:dyDescent="0.3">
      <c r="A890" s="452" t="s">
        <v>1604</v>
      </c>
      <c r="B890" s="453" t="s">
        <v>2490</v>
      </c>
      <c r="C890" s="452" t="s">
        <v>464</v>
      </c>
      <c r="D890" s="452" t="s">
        <v>1604</v>
      </c>
      <c r="E890" s="452">
        <v>2018</v>
      </c>
      <c r="F890" s="452" t="s">
        <v>569</v>
      </c>
      <c r="G890" s="454">
        <v>22.5</v>
      </c>
      <c r="H890" s="452" t="s">
        <v>475</v>
      </c>
      <c r="I890" s="452" t="s">
        <v>475</v>
      </c>
      <c r="J890" s="452" t="s">
        <v>475</v>
      </c>
      <c r="K890" s="452" t="s">
        <v>1607</v>
      </c>
      <c r="L890" s="452" t="s">
        <v>1612</v>
      </c>
      <c r="M890" s="452" t="s">
        <v>485</v>
      </c>
      <c r="N890" s="452" t="s">
        <v>468</v>
      </c>
      <c r="O890" s="452" t="s">
        <v>3020</v>
      </c>
    </row>
    <row r="891" spans="1:15" hidden="1" x14ac:dyDescent="0.3">
      <c r="A891" s="452" t="s">
        <v>1604</v>
      </c>
      <c r="B891" s="453" t="s">
        <v>2491</v>
      </c>
      <c r="C891" s="452" t="s">
        <v>464</v>
      </c>
      <c r="D891" s="452" t="s">
        <v>1604</v>
      </c>
      <c r="E891" s="452">
        <v>2019</v>
      </c>
      <c r="F891" s="452" t="s">
        <v>569</v>
      </c>
      <c r="G891" s="454">
        <v>24.1</v>
      </c>
      <c r="H891" s="452" t="s">
        <v>475</v>
      </c>
      <c r="I891" s="452" t="s">
        <v>475</v>
      </c>
      <c r="J891" s="452" t="s">
        <v>475</v>
      </c>
      <c r="K891" s="452" t="s">
        <v>1607</v>
      </c>
      <c r="L891" s="452" t="s">
        <v>1612</v>
      </c>
      <c r="M891" s="452" t="s">
        <v>485</v>
      </c>
      <c r="N891" s="452" t="s">
        <v>468</v>
      </c>
      <c r="O891" s="452" t="s">
        <v>3020</v>
      </c>
    </row>
    <row r="892" spans="1:15" hidden="1" x14ac:dyDescent="0.3">
      <c r="A892" s="452" t="s">
        <v>1604</v>
      </c>
      <c r="B892" s="453" t="s">
        <v>2492</v>
      </c>
      <c r="C892" s="452" t="s">
        <v>464</v>
      </c>
      <c r="D892" s="452" t="s">
        <v>1604</v>
      </c>
      <c r="E892" s="452">
        <v>2017</v>
      </c>
      <c r="F892" s="452" t="s">
        <v>569</v>
      </c>
      <c r="G892" s="454">
        <v>20.8</v>
      </c>
      <c r="H892" s="452" t="s">
        <v>475</v>
      </c>
      <c r="I892" s="452" t="s">
        <v>475</v>
      </c>
      <c r="J892" s="452" t="s">
        <v>475</v>
      </c>
      <c r="K892" s="452" t="s">
        <v>1607</v>
      </c>
      <c r="L892" s="452" t="s">
        <v>1612</v>
      </c>
      <c r="M892" s="452" t="s">
        <v>476</v>
      </c>
      <c r="N892" s="452" t="s">
        <v>468</v>
      </c>
      <c r="O892" s="452" t="s">
        <v>475</v>
      </c>
    </row>
    <row r="893" spans="1:15" hidden="1" x14ac:dyDescent="0.3">
      <c r="A893" s="452" t="s">
        <v>1604</v>
      </c>
      <c r="B893" s="453" t="s">
        <v>2493</v>
      </c>
      <c r="C893" s="452" t="s">
        <v>464</v>
      </c>
      <c r="D893" s="452" t="s">
        <v>1604</v>
      </c>
      <c r="E893" s="452" t="s">
        <v>2494</v>
      </c>
      <c r="F893" s="452" t="s">
        <v>1233</v>
      </c>
      <c r="G893" s="454"/>
      <c r="H893" s="452" t="s">
        <v>1557</v>
      </c>
      <c r="I893" s="452" t="s">
        <v>1557</v>
      </c>
      <c r="J893" s="452" t="s">
        <v>1557</v>
      </c>
      <c r="K893" s="452" t="s">
        <v>1607</v>
      </c>
      <c r="L893" s="452" t="s">
        <v>1612</v>
      </c>
    </row>
    <row r="894" spans="1:15" hidden="1" x14ac:dyDescent="0.3">
      <c r="A894" s="452" t="s">
        <v>1604</v>
      </c>
      <c r="B894" s="453" t="s">
        <v>2495</v>
      </c>
      <c r="C894" s="452" t="s">
        <v>464</v>
      </c>
      <c r="D894" s="452" t="s">
        <v>1604</v>
      </c>
      <c r="E894" s="452" t="s">
        <v>2496</v>
      </c>
      <c r="F894" s="452" t="s">
        <v>510</v>
      </c>
      <c r="G894" s="454">
        <v>20.8</v>
      </c>
      <c r="H894" s="452" t="s">
        <v>2015</v>
      </c>
      <c r="I894" s="452" t="s">
        <v>2015</v>
      </c>
      <c r="J894" s="452" t="s">
        <v>2015</v>
      </c>
      <c r="K894" s="452" t="s">
        <v>1607</v>
      </c>
      <c r="L894" s="452" t="s">
        <v>1612</v>
      </c>
    </row>
    <row r="895" spans="1:15" hidden="1" x14ac:dyDescent="0.3">
      <c r="A895" s="452" t="s">
        <v>1604</v>
      </c>
      <c r="B895" s="453" t="s">
        <v>2497</v>
      </c>
      <c r="C895" s="452" t="s">
        <v>464</v>
      </c>
      <c r="D895" s="452" t="s">
        <v>1604</v>
      </c>
      <c r="E895" s="452" t="s">
        <v>2494</v>
      </c>
      <c r="F895" s="452" t="s">
        <v>479</v>
      </c>
      <c r="G895" s="454"/>
      <c r="H895" s="452" t="s">
        <v>1557</v>
      </c>
      <c r="I895" s="452" t="s">
        <v>2498</v>
      </c>
      <c r="J895" s="452" t="s">
        <v>2498</v>
      </c>
      <c r="K895" s="452" t="s">
        <v>1607</v>
      </c>
      <c r="L895" s="452" t="s">
        <v>1612</v>
      </c>
      <c r="M895" s="452" t="s">
        <v>476</v>
      </c>
      <c r="N895" s="452" t="s">
        <v>839</v>
      </c>
      <c r="O895" s="452" t="s">
        <v>1557</v>
      </c>
    </row>
    <row r="896" spans="1:15" hidden="1" x14ac:dyDescent="0.3">
      <c r="A896" s="452" t="s">
        <v>1604</v>
      </c>
      <c r="B896" s="453" t="s">
        <v>2499</v>
      </c>
      <c r="C896" s="452" t="s">
        <v>464</v>
      </c>
      <c r="D896" s="452" t="s">
        <v>1604</v>
      </c>
      <c r="E896" s="452" t="s">
        <v>2500</v>
      </c>
      <c r="F896" s="452" t="s">
        <v>1233</v>
      </c>
      <c r="G896" s="454"/>
      <c r="H896" s="452" t="s">
        <v>2501</v>
      </c>
      <c r="I896" s="452" t="s">
        <v>2501</v>
      </c>
      <c r="J896" s="452" t="s">
        <v>2501</v>
      </c>
      <c r="K896" s="452" t="s">
        <v>1607</v>
      </c>
      <c r="L896" s="452" t="s">
        <v>1612</v>
      </c>
    </row>
    <row r="897" spans="1:12" hidden="1" x14ac:dyDescent="0.3">
      <c r="A897" s="452" t="s">
        <v>1604</v>
      </c>
      <c r="B897" s="453" t="s">
        <v>2502</v>
      </c>
      <c r="C897" s="452" t="s">
        <v>464</v>
      </c>
      <c r="D897" s="452" t="s">
        <v>1604</v>
      </c>
      <c r="F897" s="452" t="s">
        <v>1233</v>
      </c>
      <c r="G897" s="454"/>
      <c r="H897" s="452" t="s">
        <v>2503</v>
      </c>
      <c r="I897" s="452" t="s">
        <v>2503</v>
      </c>
      <c r="J897" s="452" t="s">
        <v>2503</v>
      </c>
      <c r="K897" s="452" t="s">
        <v>1607</v>
      </c>
      <c r="L897" s="452" t="s">
        <v>1612</v>
      </c>
    </row>
    <row r="898" spans="1:12" hidden="1" x14ac:dyDescent="0.3">
      <c r="A898" s="452" t="s">
        <v>1604</v>
      </c>
      <c r="B898" s="453" t="s">
        <v>2504</v>
      </c>
      <c r="C898" s="452" t="s">
        <v>464</v>
      </c>
      <c r="D898" s="452" t="s">
        <v>1604</v>
      </c>
      <c r="F898" s="452" t="s">
        <v>1233</v>
      </c>
      <c r="G898" s="454"/>
      <c r="H898" s="452" t="s">
        <v>2503</v>
      </c>
      <c r="I898" s="452" t="s">
        <v>2503</v>
      </c>
      <c r="J898" s="452" t="s">
        <v>2503</v>
      </c>
      <c r="K898" s="452" t="s">
        <v>1607</v>
      </c>
      <c r="L898" s="452" t="s">
        <v>1612</v>
      </c>
    </row>
    <row r="899" spans="1:12" hidden="1" x14ac:dyDescent="0.3">
      <c r="A899" s="452" t="s">
        <v>1604</v>
      </c>
      <c r="B899" s="453" t="s">
        <v>2505</v>
      </c>
      <c r="C899" s="452" t="s">
        <v>464</v>
      </c>
      <c r="D899" s="452" t="s">
        <v>1604</v>
      </c>
      <c r="F899" s="452" t="s">
        <v>1233</v>
      </c>
      <c r="G899" s="454"/>
      <c r="H899" s="452" t="s">
        <v>2503</v>
      </c>
      <c r="I899" s="452" t="s">
        <v>2503</v>
      </c>
      <c r="J899" s="452" t="s">
        <v>2503</v>
      </c>
      <c r="K899" s="452" t="s">
        <v>1607</v>
      </c>
      <c r="L899" s="452" t="s">
        <v>1612</v>
      </c>
    </row>
    <row r="900" spans="1:12" hidden="1" x14ac:dyDescent="0.3">
      <c r="A900" s="452" t="s">
        <v>1604</v>
      </c>
      <c r="B900" s="453" t="s">
        <v>2506</v>
      </c>
      <c r="C900" s="452" t="s">
        <v>464</v>
      </c>
      <c r="D900" s="452" t="s">
        <v>1604</v>
      </c>
      <c r="F900" s="452" t="s">
        <v>1233</v>
      </c>
      <c r="G900" s="454"/>
      <c r="H900" s="452" t="s">
        <v>2503</v>
      </c>
      <c r="I900" s="452" t="s">
        <v>2503</v>
      </c>
      <c r="J900" s="452" t="s">
        <v>2503</v>
      </c>
      <c r="K900" s="452" t="s">
        <v>1607</v>
      </c>
      <c r="L900" s="452" t="s">
        <v>1612</v>
      </c>
    </row>
    <row r="901" spans="1:12" hidden="1" x14ac:dyDescent="0.3">
      <c r="A901" s="452" t="s">
        <v>1604</v>
      </c>
      <c r="B901" s="453" t="s">
        <v>2507</v>
      </c>
      <c r="C901" s="452" t="s">
        <v>464</v>
      </c>
      <c r="D901" s="452" t="s">
        <v>1604</v>
      </c>
      <c r="F901" s="452" t="s">
        <v>1233</v>
      </c>
      <c r="G901" s="454"/>
      <c r="H901" s="452" t="s">
        <v>2508</v>
      </c>
      <c r="I901" s="452" t="s">
        <v>2508</v>
      </c>
      <c r="J901" s="452" t="s">
        <v>2508</v>
      </c>
      <c r="K901" s="452" t="s">
        <v>1607</v>
      </c>
      <c r="L901" s="452" t="s">
        <v>1612</v>
      </c>
    </row>
    <row r="902" spans="1:12" hidden="1" x14ac:dyDescent="0.3">
      <c r="A902" s="452" t="s">
        <v>1604</v>
      </c>
      <c r="B902" s="453" t="s">
        <v>2509</v>
      </c>
      <c r="C902" s="452" t="s">
        <v>464</v>
      </c>
      <c r="D902" s="452" t="s">
        <v>1604</v>
      </c>
      <c r="F902" s="452" t="s">
        <v>1233</v>
      </c>
      <c r="G902" s="454"/>
      <c r="H902" s="452" t="s">
        <v>2508</v>
      </c>
      <c r="I902" s="452" t="s">
        <v>2508</v>
      </c>
      <c r="J902" s="452" t="s">
        <v>2508</v>
      </c>
      <c r="K902" s="452" t="s">
        <v>1607</v>
      </c>
      <c r="L902" s="452" t="s">
        <v>1612</v>
      </c>
    </row>
    <row r="903" spans="1:12" hidden="1" x14ac:dyDescent="0.3">
      <c r="A903" s="452" t="s">
        <v>1604</v>
      </c>
      <c r="B903" s="453" t="s">
        <v>2510</v>
      </c>
      <c r="C903" s="452" t="s">
        <v>464</v>
      </c>
      <c r="D903" s="452" t="s">
        <v>1604</v>
      </c>
      <c r="F903" s="452" t="s">
        <v>1233</v>
      </c>
      <c r="G903" s="454"/>
      <c r="H903" s="452" t="s">
        <v>2511</v>
      </c>
      <c r="I903" s="452" t="s">
        <v>2511</v>
      </c>
      <c r="J903" s="452" t="s">
        <v>2511</v>
      </c>
      <c r="K903" s="452" t="s">
        <v>1607</v>
      </c>
      <c r="L903" s="452" t="s">
        <v>1612</v>
      </c>
    </row>
    <row r="904" spans="1:12" hidden="1" x14ac:dyDescent="0.3">
      <c r="A904" s="452" t="s">
        <v>1604</v>
      </c>
      <c r="B904" s="453" t="s">
        <v>2512</v>
      </c>
      <c r="C904" s="452" t="s">
        <v>464</v>
      </c>
      <c r="D904" s="452" t="s">
        <v>1604</v>
      </c>
      <c r="F904" s="452" t="s">
        <v>1233</v>
      </c>
      <c r="G904" s="454"/>
      <c r="H904" s="452" t="s">
        <v>2511</v>
      </c>
      <c r="I904" s="452" t="s">
        <v>2511</v>
      </c>
      <c r="J904" s="452" t="s">
        <v>2511</v>
      </c>
      <c r="K904" s="452" t="s">
        <v>1607</v>
      </c>
      <c r="L904" s="452" t="s">
        <v>1612</v>
      </c>
    </row>
    <row r="905" spans="1:12" hidden="1" x14ac:dyDescent="0.3">
      <c r="A905" s="452" t="s">
        <v>1604</v>
      </c>
      <c r="B905" s="453" t="s">
        <v>2513</v>
      </c>
      <c r="C905" s="452" t="s">
        <v>464</v>
      </c>
      <c r="D905" s="452" t="s">
        <v>1604</v>
      </c>
      <c r="F905" s="452" t="s">
        <v>1233</v>
      </c>
      <c r="G905" s="454"/>
      <c r="H905" s="452" t="s">
        <v>2511</v>
      </c>
      <c r="I905" s="452" t="s">
        <v>2511</v>
      </c>
      <c r="J905" s="452" t="s">
        <v>2511</v>
      </c>
      <c r="K905" s="452" t="s">
        <v>1607</v>
      </c>
      <c r="L905" s="452" t="s">
        <v>1612</v>
      </c>
    </row>
    <row r="906" spans="1:12" hidden="1" x14ac:dyDescent="0.3">
      <c r="A906" s="452" t="s">
        <v>1604</v>
      </c>
      <c r="B906" s="453" t="s">
        <v>2514</v>
      </c>
      <c r="C906" s="452" t="s">
        <v>464</v>
      </c>
      <c r="D906" s="452" t="s">
        <v>1604</v>
      </c>
      <c r="F906" s="452" t="s">
        <v>1233</v>
      </c>
      <c r="G906" s="454"/>
      <c r="H906" s="452" t="s">
        <v>2511</v>
      </c>
      <c r="I906" s="452" t="s">
        <v>2511</v>
      </c>
      <c r="J906" s="452" t="s">
        <v>2511</v>
      </c>
      <c r="K906" s="452" t="s">
        <v>1607</v>
      </c>
      <c r="L906" s="452" t="s">
        <v>1612</v>
      </c>
    </row>
    <row r="907" spans="1:12" hidden="1" x14ac:dyDescent="0.3">
      <c r="A907" s="452" t="s">
        <v>1604</v>
      </c>
      <c r="B907" s="453" t="s">
        <v>2515</v>
      </c>
      <c r="C907" s="452" t="s">
        <v>464</v>
      </c>
      <c r="D907" s="452" t="s">
        <v>1604</v>
      </c>
      <c r="F907" s="452" t="s">
        <v>1233</v>
      </c>
      <c r="G907" s="454"/>
      <c r="H907" s="452" t="s">
        <v>2516</v>
      </c>
      <c r="I907" s="452" t="s">
        <v>2516</v>
      </c>
      <c r="J907" s="452" t="s">
        <v>2516</v>
      </c>
      <c r="K907" s="452" t="s">
        <v>1607</v>
      </c>
      <c r="L907" s="452" t="s">
        <v>1612</v>
      </c>
    </row>
    <row r="908" spans="1:12" hidden="1" x14ac:dyDescent="0.3">
      <c r="A908" s="452" t="s">
        <v>1604</v>
      </c>
      <c r="B908" s="453" t="s">
        <v>2517</v>
      </c>
      <c r="C908" s="452" t="s">
        <v>464</v>
      </c>
      <c r="D908" s="452" t="s">
        <v>1604</v>
      </c>
      <c r="F908" s="452" t="s">
        <v>1233</v>
      </c>
      <c r="G908" s="454"/>
      <c r="H908" s="452" t="s">
        <v>2516</v>
      </c>
      <c r="I908" s="452" t="s">
        <v>2516</v>
      </c>
      <c r="J908" s="452" t="s">
        <v>2516</v>
      </c>
      <c r="K908" s="452" t="s">
        <v>1607</v>
      </c>
      <c r="L908" s="452" t="s">
        <v>1612</v>
      </c>
    </row>
    <row r="909" spans="1:12" hidden="1" x14ac:dyDescent="0.3">
      <c r="A909" s="452" t="s">
        <v>1604</v>
      </c>
      <c r="B909" s="453" t="s">
        <v>2518</v>
      </c>
      <c r="C909" s="452" t="s">
        <v>464</v>
      </c>
      <c r="D909" s="452" t="s">
        <v>1604</v>
      </c>
      <c r="F909" s="452" t="s">
        <v>1233</v>
      </c>
      <c r="G909" s="454"/>
      <c r="H909" s="452" t="s">
        <v>2516</v>
      </c>
      <c r="I909" s="452" t="s">
        <v>2516</v>
      </c>
      <c r="J909" s="452" t="s">
        <v>2516</v>
      </c>
      <c r="K909" s="452" t="s">
        <v>1607</v>
      </c>
      <c r="L909" s="452" t="s">
        <v>1612</v>
      </c>
    </row>
    <row r="910" spans="1:12" hidden="1" x14ac:dyDescent="0.3">
      <c r="A910" s="452" t="s">
        <v>1604</v>
      </c>
      <c r="B910" s="453" t="s">
        <v>2519</v>
      </c>
      <c r="C910" s="452" t="s">
        <v>464</v>
      </c>
      <c r="D910" s="452" t="s">
        <v>1604</v>
      </c>
      <c r="F910" s="452" t="s">
        <v>1233</v>
      </c>
      <c r="G910" s="454"/>
      <c r="H910" s="452" t="s">
        <v>1362</v>
      </c>
      <c r="I910" s="452" t="s">
        <v>1362</v>
      </c>
      <c r="J910" s="452" t="s">
        <v>1362</v>
      </c>
      <c r="K910" s="452" t="s">
        <v>1607</v>
      </c>
      <c r="L910" s="452" t="s">
        <v>1612</v>
      </c>
    </row>
    <row r="911" spans="1:12" hidden="1" x14ac:dyDescent="0.3">
      <c r="A911" s="452" t="s">
        <v>1604</v>
      </c>
      <c r="B911" s="453" t="s">
        <v>2520</v>
      </c>
      <c r="C911" s="452" t="s">
        <v>464</v>
      </c>
      <c r="D911" s="452" t="s">
        <v>1604</v>
      </c>
      <c r="F911" s="452" t="s">
        <v>1233</v>
      </c>
      <c r="G911" s="454"/>
      <c r="H911" s="452" t="s">
        <v>1362</v>
      </c>
      <c r="I911" s="452" t="s">
        <v>1362</v>
      </c>
      <c r="J911" s="452" t="s">
        <v>1362</v>
      </c>
      <c r="K911" s="452" t="s">
        <v>1607</v>
      </c>
      <c r="L911" s="452" t="s">
        <v>1612</v>
      </c>
    </row>
    <row r="912" spans="1:12" hidden="1" x14ac:dyDescent="0.3">
      <c r="A912" s="452" t="s">
        <v>1604</v>
      </c>
      <c r="B912" s="453" t="s">
        <v>2521</v>
      </c>
      <c r="C912" s="452" t="s">
        <v>464</v>
      </c>
      <c r="D912" s="452" t="s">
        <v>1604</v>
      </c>
      <c r="F912" s="452" t="s">
        <v>1233</v>
      </c>
      <c r="G912" s="454"/>
      <c r="H912" s="452" t="s">
        <v>1362</v>
      </c>
      <c r="I912" s="452" t="s">
        <v>1362</v>
      </c>
      <c r="J912" s="452" t="s">
        <v>1362</v>
      </c>
      <c r="K912" s="452" t="s">
        <v>1607</v>
      </c>
      <c r="L912" s="452" t="s">
        <v>1612</v>
      </c>
    </row>
    <row r="913" spans="1:12" hidden="1" x14ac:dyDescent="0.3">
      <c r="A913" s="452" t="s">
        <v>1604</v>
      </c>
      <c r="B913" s="453" t="s">
        <v>2522</v>
      </c>
      <c r="C913" s="452" t="s">
        <v>464</v>
      </c>
      <c r="D913" s="452" t="s">
        <v>1604</v>
      </c>
      <c r="F913" s="452" t="s">
        <v>1233</v>
      </c>
      <c r="G913" s="454"/>
      <c r="H913" s="452" t="s">
        <v>1362</v>
      </c>
      <c r="I913" s="452" t="s">
        <v>1362</v>
      </c>
      <c r="J913" s="452" t="s">
        <v>1362</v>
      </c>
      <c r="K913" s="452" t="s">
        <v>1607</v>
      </c>
      <c r="L913" s="452" t="s">
        <v>1612</v>
      </c>
    </row>
    <row r="914" spans="1:12" hidden="1" x14ac:dyDescent="0.3">
      <c r="A914" s="452" t="s">
        <v>1604</v>
      </c>
      <c r="B914" s="453" t="s">
        <v>2523</v>
      </c>
      <c r="C914" s="452" t="s">
        <v>464</v>
      </c>
      <c r="D914" s="452" t="s">
        <v>1604</v>
      </c>
      <c r="F914" s="452" t="s">
        <v>1233</v>
      </c>
      <c r="G914" s="454"/>
      <c r="H914" s="452" t="s">
        <v>1362</v>
      </c>
      <c r="I914" s="452" t="s">
        <v>1362</v>
      </c>
      <c r="J914" s="452" t="s">
        <v>1362</v>
      </c>
      <c r="K914" s="452" t="s">
        <v>1607</v>
      </c>
      <c r="L914" s="452" t="s">
        <v>1612</v>
      </c>
    </row>
    <row r="915" spans="1:12" hidden="1" x14ac:dyDescent="0.3">
      <c r="A915" s="452" t="s">
        <v>1604</v>
      </c>
      <c r="B915" s="453" t="s">
        <v>2524</v>
      </c>
      <c r="C915" s="452" t="s">
        <v>464</v>
      </c>
      <c r="D915" s="452" t="s">
        <v>1604</v>
      </c>
      <c r="F915" s="452" t="s">
        <v>1233</v>
      </c>
      <c r="G915" s="454"/>
      <c r="H915" s="452" t="s">
        <v>895</v>
      </c>
      <c r="I915" s="452" t="s">
        <v>895</v>
      </c>
      <c r="J915" s="452" t="s">
        <v>895</v>
      </c>
      <c r="K915" s="452" t="s">
        <v>1607</v>
      </c>
      <c r="L915" s="452" t="s">
        <v>1612</v>
      </c>
    </row>
    <row r="916" spans="1:12" hidden="1" x14ac:dyDescent="0.3">
      <c r="A916" s="452" t="s">
        <v>1604</v>
      </c>
      <c r="B916" s="453" t="s">
        <v>2525</v>
      </c>
      <c r="C916" s="452" t="s">
        <v>464</v>
      </c>
      <c r="D916" s="452" t="s">
        <v>1604</v>
      </c>
      <c r="F916" s="452" t="s">
        <v>1233</v>
      </c>
      <c r="G916" s="454"/>
      <c r="H916" s="452" t="s">
        <v>895</v>
      </c>
      <c r="I916" s="452" t="s">
        <v>895</v>
      </c>
      <c r="J916" s="452" t="s">
        <v>895</v>
      </c>
      <c r="K916" s="452" t="s">
        <v>1607</v>
      </c>
      <c r="L916" s="452" t="s">
        <v>1612</v>
      </c>
    </row>
    <row r="917" spans="1:12" hidden="1" x14ac:dyDescent="0.3">
      <c r="A917" s="452" t="s">
        <v>1604</v>
      </c>
      <c r="B917" s="453" t="s">
        <v>2526</v>
      </c>
      <c r="C917" s="452" t="s">
        <v>464</v>
      </c>
      <c r="D917" s="452" t="s">
        <v>1604</v>
      </c>
      <c r="E917" s="452" t="s">
        <v>2527</v>
      </c>
      <c r="F917" s="452" t="s">
        <v>1233</v>
      </c>
      <c r="G917" s="454"/>
      <c r="H917" s="452" t="s">
        <v>2528</v>
      </c>
      <c r="I917" s="452" t="s">
        <v>2528</v>
      </c>
      <c r="J917" s="452" t="s">
        <v>2528</v>
      </c>
      <c r="K917" s="452" t="s">
        <v>1607</v>
      </c>
      <c r="L917" s="452" t="s">
        <v>1612</v>
      </c>
    </row>
    <row r="918" spans="1:12" hidden="1" x14ac:dyDescent="0.3">
      <c r="A918" s="452" t="s">
        <v>1604</v>
      </c>
      <c r="B918" s="453" t="s">
        <v>2529</v>
      </c>
      <c r="C918" s="452" t="s">
        <v>464</v>
      </c>
      <c r="D918" s="452" t="s">
        <v>1604</v>
      </c>
      <c r="E918" s="452" t="s">
        <v>2530</v>
      </c>
      <c r="F918" s="452" t="s">
        <v>1233</v>
      </c>
      <c r="G918" s="454"/>
      <c r="H918" s="452" t="s">
        <v>2528</v>
      </c>
      <c r="I918" s="452" t="s">
        <v>2528</v>
      </c>
      <c r="J918" s="452" t="s">
        <v>2528</v>
      </c>
      <c r="K918" s="452" t="s">
        <v>1607</v>
      </c>
      <c r="L918" s="452" t="s">
        <v>1612</v>
      </c>
    </row>
    <row r="919" spans="1:12" hidden="1" x14ac:dyDescent="0.3">
      <c r="A919" s="452" t="s">
        <v>1604</v>
      </c>
      <c r="B919" s="453" t="s">
        <v>2531</v>
      </c>
      <c r="C919" s="452" t="s">
        <v>464</v>
      </c>
      <c r="D919" s="452" t="s">
        <v>1604</v>
      </c>
      <c r="E919" s="452" t="s">
        <v>2532</v>
      </c>
      <c r="F919" s="452" t="s">
        <v>1233</v>
      </c>
      <c r="G919" s="454"/>
      <c r="H919" s="452" t="s">
        <v>2528</v>
      </c>
      <c r="I919" s="452" t="s">
        <v>2528</v>
      </c>
      <c r="J919" s="452" t="s">
        <v>2528</v>
      </c>
      <c r="K919" s="452" t="s">
        <v>1607</v>
      </c>
      <c r="L919" s="452" t="s">
        <v>1612</v>
      </c>
    </row>
    <row r="920" spans="1:12" hidden="1" x14ac:dyDescent="0.3">
      <c r="A920" s="452" t="s">
        <v>1604</v>
      </c>
      <c r="B920" s="453" t="s">
        <v>2533</v>
      </c>
      <c r="C920" s="452" t="s">
        <v>464</v>
      </c>
      <c r="D920" s="452" t="s">
        <v>1604</v>
      </c>
      <c r="E920" s="452" t="s">
        <v>2534</v>
      </c>
      <c r="F920" s="452" t="s">
        <v>1233</v>
      </c>
      <c r="G920" s="454"/>
      <c r="H920" s="452" t="s">
        <v>2535</v>
      </c>
      <c r="I920" s="452" t="s">
        <v>2535</v>
      </c>
      <c r="J920" s="452" t="s">
        <v>2535</v>
      </c>
      <c r="K920" s="452" t="s">
        <v>1607</v>
      </c>
      <c r="L920" s="452" t="s">
        <v>1612</v>
      </c>
    </row>
    <row r="921" spans="1:12" hidden="1" x14ac:dyDescent="0.3">
      <c r="A921" s="452" t="s">
        <v>1604</v>
      </c>
      <c r="B921" s="453" t="s">
        <v>2536</v>
      </c>
      <c r="C921" s="452" t="s">
        <v>464</v>
      </c>
      <c r="D921" s="452" t="s">
        <v>1604</v>
      </c>
      <c r="E921" s="452" t="s">
        <v>2537</v>
      </c>
      <c r="F921" s="452" t="s">
        <v>1233</v>
      </c>
      <c r="G921" s="454"/>
      <c r="H921" s="452" t="s">
        <v>2535</v>
      </c>
      <c r="I921" s="452" t="s">
        <v>2535</v>
      </c>
      <c r="J921" s="452" t="s">
        <v>2535</v>
      </c>
      <c r="K921" s="452" t="s">
        <v>1607</v>
      </c>
      <c r="L921" s="452" t="s">
        <v>1612</v>
      </c>
    </row>
    <row r="922" spans="1:12" hidden="1" x14ac:dyDescent="0.3">
      <c r="A922" s="452" t="s">
        <v>1604</v>
      </c>
      <c r="B922" s="453" t="s">
        <v>2538</v>
      </c>
      <c r="C922" s="452" t="s">
        <v>464</v>
      </c>
      <c r="D922" s="452" t="s">
        <v>1604</v>
      </c>
      <c r="F922" s="452" t="s">
        <v>1233</v>
      </c>
      <c r="G922" s="454"/>
      <c r="H922" s="452" t="s">
        <v>2535</v>
      </c>
      <c r="I922" s="452" t="s">
        <v>2535</v>
      </c>
      <c r="J922" s="452" t="s">
        <v>2535</v>
      </c>
      <c r="K922" s="452" t="s">
        <v>1607</v>
      </c>
      <c r="L922" s="452" t="s">
        <v>1612</v>
      </c>
    </row>
    <row r="923" spans="1:12" hidden="1" x14ac:dyDescent="0.3">
      <c r="A923" s="452" t="s">
        <v>1604</v>
      </c>
      <c r="B923" s="453" t="s">
        <v>2539</v>
      </c>
      <c r="C923" s="452" t="s">
        <v>464</v>
      </c>
      <c r="D923" s="452" t="s">
        <v>1604</v>
      </c>
      <c r="F923" s="452" t="s">
        <v>1233</v>
      </c>
      <c r="G923" s="454"/>
      <c r="H923" s="452" t="s">
        <v>2535</v>
      </c>
      <c r="I923" s="452" t="s">
        <v>2535</v>
      </c>
      <c r="J923" s="452" t="s">
        <v>2535</v>
      </c>
      <c r="K923" s="452" t="s">
        <v>1607</v>
      </c>
      <c r="L923" s="452" t="s">
        <v>1612</v>
      </c>
    </row>
    <row r="924" spans="1:12" hidden="1" x14ac:dyDescent="0.3">
      <c r="A924" s="452" t="s">
        <v>1604</v>
      </c>
      <c r="B924" s="453" t="s">
        <v>2540</v>
      </c>
      <c r="C924" s="452" t="s">
        <v>464</v>
      </c>
      <c r="D924" s="452" t="s">
        <v>1604</v>
      </c>
      <c r="F924" s="452" t="s">
        <v>1233</v>
      </c>
      <c r="G924" s="454"/>
      <c r="H924" s="452" t="s">
        <v>2535</v>
      </c>
      <c r="I924" s="452" t="s">
        <v>2535</v>
      </c>
      <c r="J924" s="452" t="s">
        <v>2535</v>
      </c>
      <c r="K924" s="452" t="s">
        <v>1607</v>
      </c>
      <c r="L924" s="452" t="s">
        <v>1612</v>
      </c>
    </row>
    <row r="925" spans="1:12" hidden="1" x14ac:dyDescent="0.3">
      <c r="A925" s="452" t="s">
        <v>1604</v>
      </c>
      <c r="B925" s="453" t="s">
        <v>2541</v>
      </c>
      <c r="C925" s="452" t="s">
        <v>464</v>
      </c>
      <c r="D925" s="452" t="s">
        <v>1604</v>
      </c>
      <c r="F925" s="452" t="s">
        <v>1233</v>
      </c>
      <c r="G925" s="454"/>
      <c r="H925" s="452" t="s">
        <v>2535</v>
      </c>
      <c r="I925" s="452" t="s">
        <v>2535</v>
      </c>
      <c r="J925" s="452" t="s">
        <v>2535</v>
      </c>
      <c r="K925" s="452" t="s">
        <v>1607</v>
      </c>
      <c r="L925" s="452" t="s">
        <v>1612</v>
      </c>
    </row>
    <row r="926" spans="1:12" hidden="1" x14ac:dyDescent="0.3">
      <c r="A926" s="452" t="s">
        <v>1604</v>
      </c>
      <c r="B926" s="453" t="s">
        <v>2542</v>
      </c>
      <c r="C926" s="452" t="s">
        <v>464</v>
      </c>
      <c r="D926" s="452" t="s">
        <v>1604</v>
      </c>
      <c r="F926" s="452" t="s">
        <v>1233</v>
      </c>
      <c r="G926" s="454"/>
      <c r="H926" s="452" t="s">
        <v>2535</v>
      </c>
      <c r="I926" s="452" t="s">
        <v>2535</v>
      </c>
      <c r="J926" s="452" t="s">
        <v>2535</v>
      </c>
      <c r="K926" s="452" t="s">
        <v>1607</v>
      </c>
      <c r="L926" s="452" t="s">
        <v>1612</v>
      </c>
    </row>
    <row r="927" spans="1:12" hidden="1" x14ac:dyDescent="0.3">
      <c r="A927" s="452" t="s">
        <v>1604</v>
      </c>
      <c r="B927" s="453" t="s">
        <v>2543</v>
      </c>
      <c r="C927" s="452" t="s">
        <v>464</v>
      </c>
      <c r="D927" s="452" t="s">
        <v>1604</v>
      </c>
      <c r="F927" s="452" t="s">
        <v>1233</v>
      </c>
      <c r="G927" s="454"/>
      <c r="H927" s="452" t="s">
        <v>2535</v>
      </c>
      <c r="I927" s="452" t="s">
        <v>2535</v>
      </c>
      <c r="J927" s="452" t="s">
        <v>2535</v>
      </c>
      <c r="K927" s="452" t="s">
        <v>1607</v>
      </c>
      <c r="L927" s="452" t="s">
        <v>1612</v>
      </c>
    </row>
    <row r="928" spans="1:12" hidden="1" x14ac:dyDescent="0.3">
      <c r="A928" s="452" t="s">
        <v>1604</v>
      </c>
      <c r="B928" s="453" t="s">
        <v>2544</v>
      </c>
      <c r="C928" s="452" t="s">
        <v>464</v>
      </c>
      <c r="D928" s="452" t="s">
        <v>1604</v>
      </c>
      <c r="F928" s="452" t="s">
        <v>1233</v>
      </c>
      <c r="G928" s="454"/>
      <c r="H928" s="452" t="s">
        <v>2545</v>
      </c>
      <c r="I928" s="452" t="s">
        <v>2545</v>
      </c>
      <c r="J928" s="452" t="s">
        <v>2545</v>
      </c>
      <c r="K928" s="452" t="s">
        <v>1607</v>
      </c>
      <c r="L928" s="452" t="s">
        <v>1612</v>
      </c>
    </row>
    <row r="929" spans="1:12" hidden="1" x14ac:dyDescent="0.3">
      <c r="A929" s="452" t="s">
        <v>1604</v>
      </c>
      <c r="B929" s="453" t="s">
        <v>2546</v>
      </c>
      <c r="C929" s="452" t="s">
        <v>464</v>
      </c>
      <c r="D929" s="452" t="s">
        <v>1604</v>
      </c>
      <c r="F929" s="452" t="s">
        <v>1233</v>
      </c>
      <c r="G929" s="454"/>
      <c r="H929" s="452" t="s">
        <v>2545</v>
      </c>
      <c r="I929" s="452" t="s">
        <v>2545</v>
      </c>
      <c r="J929" s="452" t="s">
        <v>2545</v>
      </c>
      <c r="K929" s="452" t="s">
        <v>1607</v>
      </c>
      <c r="L929" s="452" t="s">
        <v>1612</v>
      </c>
    </row>
    <row r="930" spans="1:12" hidden="1" x14ac:dyDescent="0.3">
      <c r="A930" s="452" t="s">
        <v>1604</v>
      </c>
      <c r="B930" s="453" t="s">
        <v>2547</v>
      </c>
      <c r="C930" s="452" t="s">
        <v>464</v>
      </c>
      <c r="D930" s="452" t="s">
        <v>1604</v>
      </c>
      <c r="F930" s="452" t="s">
        <v>1233</v>
      </c>
      <c r="G930" s="454"/>
      <c r="H930" s="452" t="s">
        <v>2548</v>
      </c>
      <c r="I930" s="452" t="s">
        <v>2548</v>
      </c>
      <c r="J930" s="452" t="s">
        <v>2548</v>
      </c>
      <c r="K930" s="452" t="s">
        <v>1607</v>
      </c>
      <c r="L930" s="452" t="s">
        <v>1612</v>
      </c>
    </row>
    <row r="931" spans="1:12" hidden="1" x14ac:dyDescent="0.3">
      <c r="A931" s="452" t="s">
        <v>1604</v>
      </c>
      <c r="B931" s="453" t="s">
        <v>2549</v>
      </c>
      <c r="C931" s="452" t="s">
        <v>464</v>
      </c>
      <c r="D931" s="452" t="s">
        <v>1604</v>
      </c>
      <c r="F931" s="452" t="s">
        <v>1233</v>
      </c>
      <c r="G931" s="454"/>
      <c r="H931" s="452" t="s">
        <v>2548</v>
      </c>
      <c r="I931" s="452" t="s">
        <v>2548</v>
      </c>
      <c r="J931" s="452" t="s">
        <v>2548</v>
      </c>
      <c r="K931" s="452" t="s">
        <v>1607</v>
      </c>
      <c r="L931" s="452" t="s">
        <v>1612</v>
      </c>
    </row>
    <row r="932" spans="1:12" hidden="1" x14ac:dyDescent="0.3">
      <c r="A932" s="452" t="s">
        <v>1604</v>
      </c>
      <c r="B932" s="453" t="s">
        <v>2550</v>
      </c>
      <c r="C932" s="452" t="s">
        <v>464</v>
      </c>
      <c r="D932" s="452" t="s">
        <v>1604</v>
      </c>
      <c r="F932" s="452" t="s">
        <v>1233</v>
      </c>
      <c r="G932" s="454"/>
      <c r="H932" s="452" t="s">
        <v>2551</v>
      </c>
      <c r="I932" s="452" t="s">
        <v>2551</v>
      </c>
      <c r="J932" s="452" t="s">
        <v>2551</v>
      </c>
      <c r="K932" s="452" t="s">
        <v>1607</v>
      </c>
      <c r="L932" s="452" t="s">
        <v>1612</v>
      </c>
    </row>
    <row r="933" spans="1:12" hidden="1" x14ac:dyDescent="0.3">
      <c r="A933" s="452" t="s">
        <v>1604</v>
      </c>
      <c r="B933" s="453" t="s">
        <v>2552</v>
      </c>
      <c r="C933" s="452" t="s">
        <v>464</v>
      </c>
      <c r="D933" s="452" t="s">
        <v>1604</v>
      </c>
      <c r="F933" s="452" t="s">
        <v>1233</v>
      </c>
      <c r="G933" s="454"/>
      <c r="H933" s="452" t="s">
        <v>2551</v>
      </c>
      <c r="I933" s="452" t="s">
        <v>2551</v>
      </c>
      <c r="J933" s="452" t="s">
        <v>2551</v>
      </c>
      <c r="K933" s="452" t="s">
        <v>1607</v>
      </c>
      <c r="L933" s="452" t="s">
        <v>1612</v>
      </c>
    </row>
    <row r="934" spans="1:12" hidden="1" x14ac:dyDescent="0.3">
      <c r="A934" s="452" t="s">
        <v>1604</v>
      </c>
      <c r="B934" s="453" t="s">
        <v>2553</v>
      </c>
      <c r="C934" s="452" t="s">
        <v>464</v>
      </c>
      <c r="D934" s="452" t="s">
        <v>1604</v>
      </c>
      <c r="F934" s="452" t="s">
        <v>1233</v>
      </c>
      <c r="G934" s="454"/>
      <c r="H934" s="452" t="s">
        <v>2551</v>
      </c>
      <c r="I934" s="452" t="s">
        <v>2551</v>
      </c>
      <c r="J934" s="452" t="s">
        <v>2551</v>
      </c>
      <c r="K934" s="452" t="s">
        <v>1607</v>
      </c>
      <c r="L934" s="452" t="s">
        <v>1612</v>
      </c>
    </row>
    <row r="935" spans="1:12" hidden="1" x14ac:dyDescent="0.3">
      <c r="A935" s="452" t="s">
        <v>1604</v>
      </c>
      <c r="B935" s="453" t="s">
        <v>2554</v>
      </c>
      <c r="C935" s="452" t="s">
        <v>464</v>
      </c>
      <c r="D935" s="452" t="s">
        <v>1604</v>
      </c>
      <c r="F935" s="452" t="s">
        <v>1233</v>
      </c>
      <c r="G935" s="454"/>
      <c r="H935" s="452" t="s">
        <v>2551</v>
      </c>
      <c r="I935" s="452" t="s">
        <v>2551</v>
      </c>
      <c r="J935" s="452" t="s">
        <v>2551</v>
      </c>
      <c r="K935" s="452" t="s">
        <v>1607</v>
      </c>
      <c r="L935" s="452" t="s">
        <v>1612</v>
      </c>
    </row>
    <row r="936" spans="1:12" hidden="1" x14ac:dyDescent="0.3">
      <c r="A936" s="452" t="s">
        <v>1604</v>
      </c>
      <c r="B936" s="453" t="s">
        <v>2555</v>
      </c>
      <c r="C936" s="452" t="s">
        <v>464</v>
      </c>
      <c r="D936" s="452" t="s">
        <v>1604</v>
      </c>
      <c r="F936" s="452" t="s">
        <v>1233</v>
      </c>
      <c r="G936" s="454"/>
      <c r="H936" s="452" t="s">
        <v>1362</v>
      </c>
      <c r="I936" s="452" t="s">
        <v>1362</v>
      </c>
      <c r="J936" s="452" t="s">
        <v>1362</v>
      </c>
      <c r="K936" s="452" t="s">
        <v>1607</v>
      </c>
      <c r="L936" s="452" t="s">
        <v>1612</v>
      </c>
    </row>
    <row r="937" spans="1:12" hidden="1" x14ac:dyDescent="0.3">
      <c r="A937" s="452" t="s">
        <v>1604</v>
      </c>
      <c r="B937" s="453" t="s">
        <v>2556</v>
      </c>
      <c r="C937" s="452" t="s">
        <v>464</v>
      </c>
      <c r="D937" s="452" t="s">
        <v>1604</v>
      </c>
      <c r="F937" s="452" t="s">
        <v>1233</v>
      </c>
      <c r="G937" s="454"/>
      <c r="H937" s="452" t="s">
        <v>1362</v>
      </c>
      <c r="I937" s="452" t="s">
        <v>1362</v>
      </c>
      <c r="J937" s="452" t="s">
        <v>1362</v>
      </c>
      <c r="K937" s="452" t="s">
        <v>1607</v>
      </c>
      <c r="L937" s="452" t="s">
        <v>1612</v>
      </c>
    </row>
    <row r="938" spans="1:12" hidden="1" x14ac:dyDescent="0.3">
      <c r="A938" s="452" t="s">
        <v>1604</v>
      </c>
      <c r="B938" s="453" t="s">
        <v>2557</v>
      </c>
      <c r="C938" s="452" t="s">
        <v>464</v>
      </c>
      <c r="D938" s="452" t="s">
        <v>1604</v>
      </c>
      <c r="F938" s="452" t="s">
        <v>1233</v>
      </c>
      <c r="G938" s="454"/>
      <c r="H938" s="452" t="s">
        <v>1362</v>
      </c>
      <c r="I938" s="452" t="s">
        <v>1362</v>
      </c>
      <c r="J938" s="452" t="s">
        <v>1362</v>
      </c>
      <c r="K938" s="452" t="s">
        <v>1607</v>
      </c>
      <c r="L938" s="452" t="s">
        <v>1612</v>
      </c>
    </row>
    <row r="939" spans="1:12" hidden="1" x14ac:dyDescent="0.3">
      <c r="A939" s="452" t="s">
        <v>1604</v>
      </c>
      <c r="B939" s="453" t="s">
        <v>2558</v>
      </c>
      <c r="C939" s="452" t="s">
        <v>464</v>
      </c>
      <c r="D939" s="452" t="s">
        <v>1604</v>
      </c>
      <c r="F939" s="452" t="s">
        <v>1233</v>
      </c>
      <c r="G939" s="454"/>
      <c r="H939" s="452" t="s">
        <v>1362</v>
      </c>
      <c r="I939" s="452" t="s">
        <v>1362</v>
      </c>
      <c r="J939" s="452" t="s">
        <v>1362</v>
      </c>
      <c r="K939" s="452" t="s">
        <v>1607</v>
      </c>
      <c r="L939" s="452" t="s">
        <v>1612</v>
      </c>
    </row>
    <row r="940" spans="1:12" hidden="1" x14ac:dyDescent="0.3">
      <c r="A940" s="452" t="s">
        <v>1604</v>
      </c>
      <c r="B940" s="453" t="s">
        <v>2559</v>
      </c>
      <c r="C940" s="452" t="s">
        <v>464</v>
      </c>
      <c r="D940" s="452" t="s">
        <v>1604</v>
      </c>
      <c r="F940" s="452" t="s">
        <v>1233</v>
      </c>
      <c r="G940" s="454"/>
      <c r="H940" s="452" t="s">
        <v>1362</v>
      </c>
      <c r="I940" s="452" t="s">
        <v>1362</v>
      </c>
      <c r="J940" s="452" t="s">
        <v>1362</v>
      </c>
      <c r="K940" s="452" t="s">
        <v>1607</v>
      </c>
      <c r="L940" s="452" t="s">
        <v>1612</v>
      </c>
    </row>
    <row r="941" spans="1:12" hidden="1" x14ac:dyDescent="0.3">
      <c r="A941" s="452" t="s">
        <v>1604</v>
      </c>
      <c r="B941" s="453" t="s">
        <v>2560</v>
      </c>
      <c r="C941" s="452" t="s">
        <v>464</v>
      </c>
      <c r="D941" s="452" t="s">
        <v>1604</v>
      </c>
      <c r="F941" s="452" t="s">
        <v>1233</v>
      </c>
      <c r="G941" s="454"/>
      <c r="H941" s="452" t="s">
        <v>1362</v>
      </c>
      <c r="I941" s="452" t="s">
        <v>1362</v>
      </c>
      <c r="J941" s="452" t="s">
        <v>1362</v>
      </c>
      <c r="K941" s="452" t="s">
        <v>1607</v>
      </c>
      <c r="L941" s="452" t="s">
        <v>1612</v>
      </c>
    </row>
    <row r="942" spans="1:12" hidden="1" x14ac:dyDescent="0.3">
      <c r="A942" s="452" t="s">
        <v>1604</v>
      </c>
      <c r="B942" s="453" t="s">
        <v>2561</v>
      </c>
      <c r="C942" s="452" t="s">
        <v>464</v>
      </c>
      <c r="D942" s="452" t="s">
        <v>1604</v>
      </c>
      <c r="F942" s="452" t="s">
        <v>1233</v>
      </c>
      <c r="G942" s="454"/>
      <c r="H942" s="452" t="s">
        <v>1362</v>
      </c>
      <c r="I942" s="452" t="s">
        <v>1362</v>
      </c>
      <c r="J942" s="452" t="s">
        <v>1362</v>
      </c>
      <c r="K942" s="452" t="s">
        <v>1607</v>
      </c>
      <c r="L942" s="452" t="s">
        <v>1612</v>
      </c>
    </row>
    <row r="943" spans="1:12" hidden="1" x14ac:dyDescent="0.3">
      <c r="A943" s="452" t="s">
        <v>1604</v>
      </c>
      <c r="B943" s="453" t="s">
        <v>2562</v>
      </c>
      <c r="C943" s="452" t="s">
        <v>464</v>
      </c>
      <c r="D943" s="452" t="s">
        <v>1604</v>
      </c>
      <c r="F943" s="452" t="s">
        <v>1233</v>
      </c>
      <c r="G943" s="454"/>
      <c r="H943" s="452" t="s">
        <v>1362</v>
      </c>
      <c r="I943" s="452" t="s">
        <v>1362</v>
      </c>
      <c r="J943" s="452" t="s">
        <v>1362</v>
      </c>
      <c r="K943" s="452" t="s">
        <v>1607</v>
      </c>
      <c r="L943" s="452" t="s">
        <v>1612</v>
      </c>
    </row>
    <row r="944" spans="1:12" hidden="1" x14ac:dyDescent="0.3">
      <c r="A944" s="452" t="s">
        <v>1604</v>
      </c>
      <c r="B944" s="453" t="s">
        <v>2563</v>
      </c>
      <c r="C944" s="452" t="s">
        <v>464</v>
      </c>
      <c r="D944" s="452" t="s">
        <v>1604</v>
      </c>
      <c r="F944" s="452" t="s">
        <v>1233</v>
      </c>
      <c r="G944" s="454"/>
      <c r="H944" s="452" t="s">
        <v>1362</v>
      </c>
      <c r="I944" s="452" t="s">
        <v>1362</v>
      </c>
      <c r="J944" s="452" t="s">
        <v>1362</v>
      </c>
      <c r="K944" s="452" t="s">
        <v>1607</v>
      </c>
      <c r="L944" s="452" t="s">
        <v>1612</v>
      </c>
    </row>
    <row r="945" spans="1:12" hidden="1" x14ac:dyDescent="0.3">
      <c r="A945" s="452" t="s">
        <v>1604</v>
      </c>
      <c r="B945" s="453" t="s">
        <v>2564</v>
      </c>
      <c r="C945" s="452" t="s">
        <v>464</v>
      </c>
      <c r="D945" s="452" t="s">
        <v>1604</v>
      </c>
      <c r="F945" s="452" t="s">
        <v>1233</v>
      </c>
      <c r="G945" s="454"/>
      <c r="H945" s="452" t="s">
        <v>1362</v>
      </c>
      <c r="I945" s="452" t="s">
        <v>1362</v>
      </c>
      <c r="J945" s="452" t="s">
        <v>1362</v>
      </c>
      <c r="K945" s="452" t="s">
        <v>1607</v>
      </c>
      <c r="L945" s="452" t="s">
        <v>1612</v>
      </c>
    </row>
    <row r="946" spans="1:12" hidden="1" x14ac:dyDescent="0.3">
      <c r="A946" s="452" t="s">
        <v>1604</v>
      </c>
      <c r="B946" s="453" t="s">
        <v>2565</v>
      </c>
      <c r="C946" s="452" t="s">
        <v>464</v>
      </c>
      <c r="D946" s="452" t="s">
        <v>1604</v>
      </c>
      <c r="F946" s="452" t="s">
        <v>1233</v>
      </c>
      <c r="G946" s="454"/>
      <c r="H946" s="452" t="s">
        <v>1362</v>
      </c>
      <c r="I946" s="452" t="s">
        <v>1362</v>
      </c>
      <c r="J946" s="452" t="s">
        <v>1362</v>
      </c>
      <c r="K946" s="452" t="s">
        <v>1607</v>
      </c>
      <c r="L946" s="452" t="s">
        <v>1612</v>
      </c>
    </row>
    <row r="947" spans="1:12" hidden="1" x14ac:dyDescent="0.3">
      <c r="A947" s="452" t="s">
        <v>1604</v>
      </c>
      <c r="B947" s="453" t="s">
        <v>2566</v>
      </c>
      <c r="C947" s="452" t="s">
        <v>464</v>
      </c>
      <c r="D947" s="452" t="s">
        <v>1604</v>
      </c>
      <c r="F947" s="452" t="s">
        <v>1233</v>
      </c>
      <c r="G947" s="454"/>
      <c r="H947" s="452" t="s">
        <v>1362</v>
      </c>
      <c r="I947" s="452" t="s">
        <v>1362</v>
      </c>
      <c r="J947" s="452" t="s">
        <v>1362</v>
      </c>
      <c r="K947" s="452" t="s">
        <v>1607</v>
      </c>
      <c r="L947" s="452" t="s">
        <v>1612</v>
      </c>
    </row>
    <row r="948" spans="1:12" hidden="1" x14ac:dyDescent="0.3">
      <c r="A948" s="452" t="s">
        <v>1604</v>
      </c>
      <c r="B948" s="453" t="s">
        <v>2567</v>
      </c>
      <c r="C948" s="452" t="s">
        <v>464</v>
      </c>
      <c r="D948" s="452" t="s">
        <v>1604</v>
      </c>
      <c r="F948" s="452" t="s">
        <v>1233</v>
      </c>
      <c r="G948" s="454"/>
      <c r="H948" s="452" t="s">
        <v>1362</v>
      </c>
      <c r="I948" s="452" t="s">
        <v>1362</v>
      </c>
      <c r="J948" s="452" t="s">
        <v>1362</v>
      </c>
      <c r="K948" s="452" t="s">
        <v>1607</v>
      </c>
      <c r="L948" s="452" t="s">
        <v>1612</v>
      </c>
    </row>
    <row r="949" spans="1:12" hidden="1" x14ac:dyDescent="0.3">
      <c r="A949" s="452" t="s">
        <v>1604</v>
      </c>
      <c r="B949" s="453" t="s">
        <v>2568</v>
      </c>
      <c r="C949" s="452" t="s">
        <v>464</v>
      </c>
      <c r="D949" s="452" t="s">
        <v>1604</v>
      </c>
      <c r="F949" s="452" t="s">
        <v>1233</v>
      </c>
      <c r="G949" s="454"/>
      <c r="H949" s="452" t="s">
        <v>1362</v>
      </c>
      <c r="I949" s="452" t="s">
        <v>1362</v>
      </c>
      <c r="J949" s="452" t="s">
        <v>1362</v>
      </c>
      <c r="K949" s="452" t="s">
        <v>1607</v>
      </c>
      <c r="L949" s="452" t="s">
        <v>1612</v>
      </c>
    </row>
    <row r="950" spans="1:12" hidden="1" x14ac:dyDescent="0.3">
      <c r="A950" s="452" t="s">
        <v>1604</v>
      </c>
      <c r="B950" s="453" t="s">
        <v>2569</v>
      </c>
      <c r="C950" s="452" t="s">
        <v>464</v>
      </c>
      <c r="D950" s="452" t="s">
        <v>1604</v>
      </c>
      <c r="F950" s="452" t="s">
        <v>1233</v>
      </c>
      <c r="G950" s="454"/>
      <c r="H950" s="452" t="s">
        <v>1362</v>
      </c>
      <c r="I950" s="452" t="s">
        <v>1362</v>
      </c>
      <c r="J950" s="452" t="s">
        <v>1362</v>
      </c>
      <c r="K950" s="452" t="s">
        <v>1607</v>
      </c>
      <c r="L950" s="452" t="s">
        <v>1612</v>
      </c>
    </row>
    <row r="951" spans="1:12" hidden="1" x14ac:dyDescent="0.3">
      <c r="A951" s="452" t="s">
        <v>1604</v>
      </c>
      <c r="B951" s="453" t="s">
        <v>2570</v>
      </c>
      <c r="C951" s="452" t="s">
        <v>464</v>
      </c>
      <c r="D951" s="452" t="s">
        <v>1604</v>
      </c>
      <c r="F951" s="452" t="s">
        <v>1233</v>
      </c>
      <c r="G951" s="454"/>
      <c r="H951" s="452" t="s">
        <v>2571</v>
      </c>
      <c r="I951" s="452" t="s">
        <v>2572</v>
      </c>
      <c r="J951" s="452" t="s">
        <v>2572</v>
      </c>
      <c r="K951" s="452" t="s">
        <v>1607</v>
      </c>
      <c r="L951" s="452" t="s">
        <v>1612</v>
      </c>
    </row>
    <row r="952" spans="1:12" hidden="1" x14ac:dyDescent="0.3">
      <c r="A952" s="452" t="s">
        <v>1604</v>
      </c>
      <c r="B952" s="453" t="s">
        <v>2573</v>
      </c>
      <c r="C952" s="452" t="s">
        <v>464</v>
      </c>
      <c r="D952" s="452" t="s">
        <v>1604</v>
      </c>
      <c r="F952" s="452" t="s">
        <v>1233</v>
      </c>
      <c r="G952" s="454"/>
      <c r="H952" s="452" t="s">
        <v>2571</v>
      </c>
      <c r="I952" s="452" t="s">
        <v>2571</v>
      </c>
      <c r="J952" s="452" t="s">
        <v>2572</v>
      </c>
      <c r="K952" s="452" t="s">
        <v>1607</v>
      </c>
      <c r="L952" s="452" t="s">
        <v>1612</v>
      </c>
    </row>
    <row r="953" spans="1:12" hidden="1" x14ac:dyDescent="0.3">
      <c r="A953" s="452" t="s">
        <v>1604</v>
      </c>
      <c r="B953" s="453" t="s">
        <v>2574</v>
      </c>
      <c r="C953" s="452" t="s">
        <v>464</v>
      </c>
      <c r="D953" s="452" t="s">
        <v>1604</v>
      </c>
      <c r="F953" s="452" t="s">
        <v>1233</v>
      </c>
      <c r="G953" s="454"/>
      <c r="H953" s="452" t="s">
        <v>2571</v>
      </c>
      <c r="I953" s="452" t="s">
        <v>2571</v>
      </c>
      <c r="J953" s="452" t="s">
        <v>2572</v>
      </c>
      <c r="K953" s="452" t="s">
        <v>1607</v>
      </c>
      <c r="L953" s="452" t="s">
        <v>1612</v>
      </c>
    </row>
    <row r="954" spans="1:12" hidden="1" x14ac:dyDescent="0.3">
      <c r="A954" s="452" t="s">
        <v>1604</v>
      </c>
      <c r="B954" s="453" t="s">
        <v>2575</v>
      </c>
      <c r="C954" s="452" t="s">
        <v>464</v>
      </c>
      <c r="D954" s="452" t="s">
        <v>1604</v>
      </c>
      <c r="F954" s="452" t="s">
        <v>1233</v>
      </c>
      <c r="G954" s="454"/>
      <c r="H954" s="452" t="s">
        <v>2571</v>
      </c>
      <c r="I954" s="452" t="s">
        <v>2571</v>
      </c>
      <c r="J954" s="452" t="s">
        <v>2572</v>
      </c>
      <c r="K954" s="452" t="s">
        <v>1607</v>
      </c>
      <c r="L954" s="452" t="s">
        <v>1612</v>
      </c>
    </row>
    <row r="955" spans="1:12" hidden="1" x14ac:dyDescent="0.3">
      <c r="A955" s="452" t="s">
        <v>1604</v>
      </c>
      <c r="B955" s="453" t="s">
        <v>2576</v>
      </c>
      <c r="C955" s="452" t="s">
        <v>464</v>
      </c>
      <c r="D955" s="452" t="s">
        <v>1604</v>
      </c>
      <c r="F955" s="452" t="s">
        <v>1233</v>
      </c>
      <c r="G955" s="454"/>
      <c r="H955" s="452" t="s">
        <v>2572</v>
      </c>
      <c r="I955" s="452" t="s">
        <v>2572</v>
      </c>
      <c r="J955" s="452" t="s">
        <v>2572</v>
      </c>
      <c r="K955" s="452" t="s">
        <v>1607</v>
      </c>
      <c r="L955" s="452" t="s">
        <v>1612</v>
      </c>
    </row>
    <row r="956" spans="1:12" hidden="1" x14ac:dyDescent="0.3">
      <c r="A956" s="452" t="s">
        <v>1604</v>
      </c>
      <c r="B956" s="453" t="s">
        <v>2577</v>
      </c>
      <c r="C956" s="452" t="s">
        <v>464</v>
      </c>
      <c r="D956" s="452" t="s">
        <v>1604</v>
      </c>
      <c r="F956" s="452" t="s">
        <v>1233</v>
      </c>
      <c r="G956" s="454"/>
      <c r="H956" s="452" t="s">
        <v>2572</v>
      </c>
      <c r="I956" s="452" t="s">
        <v>2572</v>
      </c>
      <c r="J956" s="452" t="s">
        <v>2572</v>
      </c>
      <c r="K956" s="452" t="s">
        <v>1607</v>
      </c>
      <c r="L956" s="452" t="s">
        <v>1612</v>
      </c>
    </row>
    <row r="957" spans="1:12" hidden="1" x14ac:dyDescent="0.3">
      <c r="A957" s="452" t="s">
        <v>1604</v>
      </c>
      <c r="B957" s="453" t="s">
        <v>2578</v>
      </c>
      <c r="C957" s="452" t="s">
        <v>464</v>
      </c>
      <c r="D957" s="452" t="s">
        <v>1604</v>
      </c>
      <c r="F957" s="452" t="s">
        <v>1233</v>
      </c>
      <c r="G957" s="454"/>
      <c r="H957" s="452" t="s">
        <v>1123</v>
      </c>
      <c r="I957" s="452" t="s">
        <v>1123</v>
      </c>
      <c r="J957" s="452" t="s">
        <v>1123</v>
      </c>
      <c r="K957" s="452" t="s">
        <v>1607</v>
      </c>
      <c r="L957" s="452" t="s">
        <v>1612</v>
      </c>
    </row>
    <row r="958" spans="1:12" hidden="1" x14ac:dyDescent="0.3">
      <c r="A958" s="452" t="s">
        <v>1604</v>
      </c>
      <c r="B958" s="453" t="s">
        <v>2579</v>
      </c>
      <c r="C958" s="452" t="s">
        <v>464</v>
      </c>
      <c r="D958" s="452" t="s">
        <v>1604</v>
      </c>
      <c r="F958" s="452" t="s">
        <v>1233</v>
      </c>
      <c r="G958" s="454"/>
      <c r="H958" s="452" t="s">
        <v>1123</v>
      </c>
      <c r="I958" s="452" t="s">
        <v>1123</v>
      </c>
      <c r="J958" s="452" t="s">
        <v>1123</v>
      </c>
      <c r="K958" s="452" t="s">
        <v>1607</v>
      </c>
      <c r="L958" s="452" t="s">
        <v>1612</v>
      </c>
    </row>
    <row r="959" spans="1:12" hidden="1" x14ac:dyDescent="0.3">
      <c r="A959" s="452" t="s">
        <v>1604</v>
      </c>
      <c r="B959" s="453" t="s">
        <v>2580</v>
      </c>
      <c r="C959" s="452" t="s">
        <v>464</v>
      </c>
      <c r="D959" s="452" t="s">
        <v>1604</v>
      </c>
      <c r="F959" s="452" t="s">
        <v>1233</v>
      </c>
      <c r="G959" s="454"/>
      <c r="H959" s="452" t="s">
        <v>2581</v>
      </c>
      <c r="I959" s="452" t="s">
        <v>2581</v>
      </c>
      <c r="J959" s="452" t="s">
        <v>2581</v>
      </c>
      <c r="K959" s="452" t="s">
        <v>1607</v>
      </c>
      <c r="L959" s="452" t="s">
        <v>1612</v>
      </c>
    </row>
    <row r="960" spans="1:12" hidden="1" x14ac:dyDescent="0.3">
      <c r="A960" s="452" t="s">
        <v>1604</v>
      </c>
      <c r="B960" s="453" t="s">
        <v>2582</v>
      </c>
      <c r="C960" s="452" t="s">
        <v>464</v>
      </c>
      <c r="D960" s="452" t="s">
        <v>1604</v>
      </c>
      <c r="F960" s="452" t="s">
        <v>1233</v>
      </c>
      <c r="G960" s="454"/>
      <c r="H960" s="452" t="s">
        <v>2581</v>
      </c>
      <c r="I960" s="452" t="s">
        <v>2581</v>
      </c>
      <c r="J960" s="452" t="s">
        <v>2581</v>
      </c>
      <c r="K960" s="452" t="s">
        <v>1607</v>
      </c>
      <c r="L960" s="452" t="s">
        <v>1612</v>
      </c>
    </row>
    <row r="961" spans="1:12" hidden="1" x14ac:dyDescent="0.3">
      <c r="A961" s="452" t="s">
        <v>1604</v>
      </c>
      <c r="B961" s="453" t="s">
        <v>2583</v>
      </c>
      <c r="C961" s="452" t="s">
        <v>464</v>
      </c>
      <c r="D961" s="452" t="s">
        <v>1604</v>
      </c>
      <c r="F961" s="452" t="s">
        <v>1233</v>
      </c>
      <c r="G961" s="454"/>
      <c r="H961" s="452" t="s">
        <v>2581</v>
      </c>
      <c r="I961" s="452" t="s">
        <v>2581</v>
      </c>
      <c r="J961" s="452" t="s">
        <v>2581</v>
      </c>
      <c r="K961" s="452" t="s">
        <v>1607</v>
      </c>
      <c r="L961" s="452" t="s">
        <v>1612</v>
      </c>
    </row>
    <row r="962" spans="1:12" hidden="1" x14ac:dyDescent="0.3">
      <c r="A962" s="452" t="s">
        <v>1604</v>
      </c>
      <c r="B962" s="453" t="s">
        <v>2584</v>
      </c>
      <c r="C962" s="452" t="s">
        <v>464</v>
      </c>
      <c r="D962" s="452" t="s">
        <v>1604</v>
      </c>
      <c r="F962" s="452" t="s">
        <v>1233</v>
      </c>
      <c r="G962" s="454"/>
      <c r="H962" s="452" t="s">
        <v>2581</v>
      </c>
      <c r="I962" s="452" t="s">
        <v>2581</v>
      </c>
      <c r="J962" s="452" t="s">
        <v>2581</v>
      </c>
      <c r="K962" s="452" t="s">
        <v>1607</v>
      </c>
      <c r="L962" s="452" t="s">
        <v>1612</v>
      </c>
    </row>
    <row r="963" spans="1:12" hidden="1" x14ac:dyDescent="0.3">
      <c r="A963" s="452" t="s">
        <v>1604</v>
      </c>
      <c r="B963" s="453" t="s">
        <v>2585</v>
      </c>
      <c r="C963" s="452" t="s">
        <v>464</v>
      </c>
      <c r="D963" s="452" t="s">
        <v>1604</v>
      </c>
      <c r="F963" s="452" t="s">
        <v>1233</v>
      </c>
      <c r="G963" s="454"/>
      <c r="H963" s="452" t="s">
        <v>2581</v>
      </c>
      <c r="I963" s="452" t="s">
        <v>2581</v>
      </c>
      <c r="J963" s="452" t="s">
        <v>2581</v>
      </c>
      <c r="K963" s="452" t="s">
        <v>1607</v>
      </c>
      <c r="L963" s="452" t="s">
        <v>1612</v>
      </c>
    </row>
    <row r="964" spans="1:12" hidden="1" x14ac:dyDescent="0.3">
      <c r="A964" s="452" t="s">
        <v>1604</v>
      </c>
      <c r="B964" s="453" t="s">
        <v>2586</v>
      </c>
      <c r="C964" s="452" t="s">
        <v>464</v>
      </c>
      <c r="D964" s="452" t="s">
        <v>1604</v>
      </c>
      <c r="F964" s="452" t="s">
        <v>1233</v>
      </c>
      <c r="G964" s="454"/>
      <c r="H964" s="452" t="s">
        <v>2587</v>
      </c>
      <c r="I964" s="452" t="s">
        <v>2587</v>
      </c>
      <c r="J964" s="452" t="s">
        <v>2587</v>
      </c>
      <c r="K964" s="452" t="s">
        <v>1607</v>
      </c>
      <c r="L964" s="452" t="s">
        <v>1612</v>
      </c>
    </row>
    <row r="965" spans="1:12" hidden="1" x14ac:dyDescent="0.3">
      <c r="A965" s="452" t="s">
        <v>1604</v>
      </c>
      <c r="B965" s="453" t="s">
        <v>2588</v>
      </c>
      <c r="C965" s="452" t="s">
        <v>464</v>
      </c>
      <c r="D965" s="452" t="s">
        <v>1604</v>
      </c>
      <c r="F965" s="452" t="s">
        <v>1233</v>
      </c>
      <c r="G965" s="454"/>
      <c r="H965" s="452" t="s">
        <v>1691</v>
      </c>
      <c r="I965" s="452" t="s">
        <v>1691</v>
      </c>
      <c r="J965" s="452" t="s">
        <v>1691</v>
      </c>
      <c r="K965" s="452" t="s">
        <v>1607</v>
      </c>
      <c r="L965" s="452" t="s">
        <v>1612</v>
      </c>
    </row>
    <row r="966" spans="1:12" hidden="1" x14ac:dyDescent="0.3">
      <c r="A966" s="452" t="s">
        <v>1604</v>
      </c>
      <c r="B966" s="453" t="s">
        <v>2589</v>
      </c>
      <c r="C966" s="452" t="s">
        <v>464</v>
      </c>
      <c r="D966" s="452" t="s">
        <v>1604</v>
      </c>
      <c r="E966" s="452" t="s">
        <v>1084</v>
      </c>
      <c r="F966" s="452" t="s">
        <v>1233</v>
      </c>
      <c r="G966" s="454"/>
      <c r="H966" s="452" t="s">
        <v>2590</v>
      </c>
      <c r="I966" s="452" t="s">
        <v>2590</v>
      </c>
      <c r="J966" s="452" t="s">
        <v>2590</v>
      </c>
      <c r="K966" s="452" t="s">
        <v>1607</v>
      </c>
      <c r="L966" s="452" t="s">
        <v>1612</v>
      </c>
    </row>
    <row r="967" spans="1:12" hidden="1" x14ac:dyDescent="0.3">
      <c r="A967" s="452" t="s">
        <v>1604</v>
      </c>
      <c r="B967" s="453" t="s">
        <v>2591</v>
      </c>
      <c r="C967" s="452" t="s">
        <v>464</v>
      </c>
      <c r="D967" s="452" t="s">
        <v>1604</v>
      </c>
      <c r="F967" s="452" t="s">
        <v>1233</v>
      </c>
      <c r="G967" s="454"/>
      <c r="H967" s="452" t="s">
        <v>2590</v>
      </c>
      <c r="I967" s="452" t="s">
        <v>2590</v>
      </c>
      <c r="J967" s="452" t="s">
        <v>2590</v>
      </c>
      <c r="K967" s="452" t="s">
        <v>1607</v>
      </c>
      <c r="L967" s="452" t="s">
        <v>1612</v>
      </c>
    </row>
    <row r="968" spans="1:12" hidden="1" x14ac:dyDescent="0.3">
      <c r="A968" s="452" t="s">
        <v>1604</v>
      </c>
      <c r="B968" s="453" t="s">
        <v>2592</v>
      </c>
      <c r="C968" s="452" t="s">
        <v>464</v>
      </c>
      <c r="D968" s="452" t="s">
        <v>1604</v>
      </c>
      <c r="F968" s="452" t="s">
        <v>1233</v>
      </c>
      <c r="G968" s="454"/>
      <c r="H968" s="452" t="s">
        <v>2590</v>
      </c>
      <c r="I968" s="452" t="s">
        <v>2590</v>
      </c>
      <c r="J968" s="452" t="s">
        <v>2590</v>
      </c>
      <c r="K968" s="452" t="s">
        <v>1607</v>
      </c>
      <c r="L968" s="452" t="s">
        <v>1612</v>
      </c>
    </row>
    <row r="969" spans="1:12" hidden="1" x14ac:dyDescent="0.3">
      <c r="A969" s="452" t="s">
        <v>1604</v>
      </c>
      <c r="B969" s="453" t="s">
        <v>2593</v>
      </c>
      <c r="C969" s="452" t="s">
        <v>464</v>
      </c>
      <c r="D969" s="452" t="s">
        <v>1604</v>
      </c>
      <c r="F969" s="452" t="s">
        <v>1233</v>
      </c>
      <c r="G969" s="454"/>
      <c r="H969" s="452" t="s">
        <v>2590</v>
      </c>
      <c r="I969" s="452" t="s">
        <v>2590</v>
      </c>
      <c r="J969" s="452" t="s">
        <v>2590</v>
      </c>
      <c r="K969" s="452" t="s">
        <v>1607</v>
      </c>
      <c r="L969" s="452" t="s">
        <v>1612</v>
      </c>
    </row>
    <row r="970" spans="1:12" hidden="1" x14ac:dyDescent="0.3">
      <c r="A970" s="452" t="s">
        <v>1604</v>
      </c>
      <c r="B970" s="453" t="s">
        <v>2594</v>
      </c>
      <c r="C970" s="452" t="s">
        <v>464</v>
      </c>
      <c r="D970" s="452" t="s">
        <v>1604</v>
      </c>
      <c r="F970" s="452" t="s">
        <v>1233</v>
      </c>
      <c r="G970" s="454"/>
      <c r="H970" s="452" t="s">
        <v>2590</v>
      </c>
      <c r="I970" s="452" t="s">
        <v>2590</v>
      </c>
      <c r="J970" s="452" t="s">
        <v>2590</v>
      </c>
      <c r="K970" s="452" t="s">
        <v>1607</v>
      </c>
      <c r="L970" s="452" t="s">
        <v>1612</v>
      </c>
    </row>
    <row r="971" spans="1:12" hidden="1" x14ac:dyDescent="0.3">
      <c r="A971" s="452" t="s">
        <v>1604</v>
      </c>
      <c r="B971" s="453" t="s">
        <v>2595</v>
      </c>
      <c r="C971" s="452" t="s">
        <v>464</v>
      </c>
      <c r="D971" s="452" t="s">
        <v>1604</v>
      </c>
      <c r="F971" s="452" t="s">
        <v>1233</v>
      </c>
      <c r="G971" s="454"/>
      <c r="H971" s="452" t="s">
        <v>2590</v>
      </c>
      <c r="I971" s="452" t="s">
        <v>2590</v>
      </c>
      <c r="J971" s="452" t="s">
        <v>2590</v>
      </c>
      <c r="K971" s="452" t="s">
        <v>1607</v>
      </c>
      <c r="L971" s="452" t="s">
        <v>1612</v>
      </c>
    </row>
    <row r="972" spans="1:12" hidden="1" x14ac:dyDescent="0.3">
      <c r="A972" s="452" t="s">
        <v>1604</v>
      </c>
      <c r="B972" s="453" t="s">
        <v>2596</v>
      </c>
      <c r="C972" s="452" t="s">
        <v>464</v>
      </c>
      <c r="D972" s="452" t="s">
        <v>1604</v>
      </c>
      <c r="F972" s="452" t="s">
        <v>1233</v>
      </c>
      <c r="G972" s="454"/>
      <c r="H972" s="452" t="s">
        <v>2590</v>
      </c>
      <c r="I972" s="452" t="s">
        <v>2590</v>
      </c>
      <c r="J972" s="452" t="s">
        <v>2590</v>
      </c>
      <c r="K972" s="452" t="s">
        <v>1607</v>
      </c>
      <c r="L972" s="452" t="s">
        <v>1612</v>
      </c>
    </row>
    <row r="973" spans="1:12" hidden="1" x14ac:dyDescent="0.3">
      <c r="A973" s="452" t="s">
        <v>1604</v>
      </c>
      <c r="B973" s="453" t="s">
        <v>2597</v>
      </c>
      <c r="C973" s="452" t="s">
        <v>464</v>
      </c>
      <c r="D973" s="452" t="s">
        <v>1604</v>
      </c>
      <c r="F973" s="452" t="s">
        <v>1233</v>
      </c>
      <c r="G973" s="454"/>
      <c r="H973" s="452" t="s">
        <v>2590</v>
      </c>
      <c r="I973" s="452" t="s">
        <v>2590</v>
      </c>
      <c r="J973" s="452" t="s">
        <v>2590</v>
      </c>
      <c r="K973" s="452" t="s">
        <v>1607</v>
      </c>
      <c r="L973" s="452" t="s">
        <v>1612</v>
      </c>
    </row>
    <row r="974" spans="1:12" hidden="1" x14ac:dyDescent="0.3">
      <c r="A974" s="452" t="s">
        <v>1604</v>
      </c>
      <c r="B974" s="453" t="s">
        <v>2598</v>
      </c>
      <c r="C974" s="452" t="s">
        <v>464</v>
      </c>
      <c r="D974" s="452" t="s">
        <v>1604</v>
      </c>
      <c r="F974" s="452" t="s">
        <v>1233</v>
      </c>
      <c r="G974" s="454"/>
      <c r="H974" s="452" t="s">
        <v>2590</v>
      </c>
      <c r="I974" s="452" t="s">
        <v>2590</v>
      </c>
      <c r="J974" s="452" t="s">
        <v>2590</v>
      </c>
      <c r="K974" s="452" t="s">
        <v>1607</v>
      </c>
      <c r="L974" s="452" t="s">
        <v>1612</v>
      </c>
    </row>
    <row r="975" spans="1:12" hidden="1" x14ac:dyDescent="0.3">
      <c r="A975" s="452" t="s">
        <v>1604</v>
      </c>
      <c r="B975" s="453" t="s">
        <v>2599</v>
      </c>
      <c r="C975" s="452" t="s">
        <v>464</v>
      </c>
      <c r="D975" s="452" t="s">
        <v>1604</v>
      </c>
      <c r="F975" s="452" t="s">
        <v>1233</v>
      </c>
      <c r="G975" s="454"/>
      <c r="H975" s="452" t="s">
        <v>2590</v>
      </c>
      <c r="I975" s="452" t="s">
        <v>2590</v>
      </c>
      <c r="J975" s="452" t="s">
        <v>2590</v>
      </c>
      <c r="K975" s="452" t="s">
        <v>1607</v>
      </c>
      <c r="L975" s="452" t="s">
        <v>1612</v>
      </c>
    </row>
    <row r="976" spans="1:12" hidden="1" x14ac:dyDescent="0.3">
      <c r="A976" s="452" t="s">
        <v>1604</v>
      </c>
      <c r="B976" s="453" t="s">
        <v>2600</v>
      </c>
      <c r="C976" s="452" t="s">
        <v>464</v>
      </c>
      <c r="D976" s="452" t="s">
        <v>1604</v>
      </c>
      <c r="F976" s="452" t="s">
        <v>1233</v>
      </c>
      <c r="G976" s="454"/>
      <c r="H976" s="452" t="s">
        <v>2590</v>
      </c>
      <c r="I976" s="452" t="s">
        <v>2590</v>
      </c>
      <c r="J976" s="452" t="s">
        <v>2590</v>
      </c>
      <c r="K976" s="452" t="s">
        <v>1607</v>
      </c>
      <c r="L976" s="452" t="s">
        <v>1612</v>
      </c>
    </row>
    <row r="977" spans="1:12" hidden="1" x14ac:dyDescent="0.3">
      <c r="A977" s="452" t="s">
        <v>1604</v>
      </c>
      <c r="B977" s="453" t="s">
        <v>2601</v>
      </c>
      <c r="C977" s="452" t="s">
        <v>464</v>
      </c>
      <c r="D977" s="452" t="s">
        <v>1604</v>
      </c>
      <c r="F977" s="452" t="s">
        <v>1233</v>
      </c>
      <c r="G977" s="454"/>
      <c r="H977" s="452" t="s">
        <v>2590</v>
      </c>
      <c r="I977" s="452" t="s">
        <v>2590</v>
      </c>
      <c r="J977" s="452" t="s">
        <v>2590</v>
      </c>
      <c r="K977" s="452" t="s">
        <v>1607</v>
      </c>
      <c r="L977" s="452" t="s">
        <v>1612</v>
      </c>
    </row>
    <row r="978" spans="1:12" hidden="1" x14ac:dyDescent="0.3">
      <c r="A978" s="452" t="s">
        <v>1604</v>
      </c>
      <c r="B978" s="453" t="s">
        <v>2602</v>
      </c>
      <c r="C978" s="452" t="s">
        <v>464</v>
      </c>
      <c r="D978" s="452" t="s">
        <v>1604</v>
      </c>
      <c r="F978" s="452" t="s">
        <v>1233</v>
      </c>
      <c r="G978" s="454"/>
      <c r="H978" s="452" t="s">
        <v>2590</v>
      </c>
      <c r="I978" s="452" t="s">
        <v>2590</v>
      </c>
      <c r="J978" s="452" t="s">
        <v>2590</v>
      </c>
      <c r="K978" s="452" t="s">
        <v>1607</v>
      </c>
      <c r="L978" s="452" t="s">
        <v>1612</v>
      </c>
    </row>
    <row r="979" spans="1:12" hidden="1" x14ac:dyDescent="0.3">
      <c r="A979" s="452" t="s">
        <v>1604</v>
      </c>
      <c r="B979" s="453" t="s">
        <v>2603</v>
      </c>
      <c r="C979" s="452" t="s">
        <v>464</v>
      </c>
      <c r="D979" s="452" t="s">
        <v>1604</v>
      </c>
      <c r="F979" s="452" t="s">
        <v>1233</v>
      </c>
      <c r="G979" s="454"/>
      <c r="H979" s="452" t="s">
        <v>2590</v>
      </c>
      <c r="I979" s="452" t="s">
        <v>2590</v>
      </c>
      <c r="J979" s="452" t="s">
        <v>2590</v>
      </c>
      <c r="K979" s="452" t="s">
        <v>1607</v>
      </c>
      <c r="L979" s="452" t="s">
        <v>1612</v>
      </c>
    </row>
    <row r="980" spans="1:12" hidden="1" x14ac:dyDescent="0.3">
      <c r="A980" s="452" t="s">
        <v>1604</v>
      </c>
      <c r="B980" s="453" t="s">
        <v>2604</v>
      </c>
      <c r="C980" s="452" t="s">
        <v>464</v>
      </c>
      <c r="D980" s="452" t="s">
        <v>1604</v>
      </c>
      <c r="E980" s="452" t="s">
        <v>2605</v>
      </c>
      <c r="F980" s="452" t="s">
        <v>1233</v>
      </c>
      <c r="G980" s="454"/>
      <c r="H980" s="452" t="s">
        <v>2590</v>
      </c>
      <c r="I980" s="452" t="s">
        <v>2590</v>
      </c>
      <c r="J980" s="452" t="s">
        <v>2590</v>
      </c>
      <c r="K980" s="452" t="s">
        <v>1607</v>
      </c>
      <c r="L980" s="452" t="s">
        <v>1612</v>
      </c>
    </row>
    <row r="981" spans="1:12" hidden="1" x14ac:dyDescent="0.3">
      <c r="A981" s="452" t="s">
        <v>1604</v>
      </c>
      <c r="B981" s="453" t="s">
        <v>2606</v>
      </c>
      <c r="C981" s="452" t="s">
        <v>464</v>
      </c>
      <c r="D981" s="452" t="s">
        <v>1604</v>
      </c>
      <c r="F981" s="452" t="s">
        <v>1233</v>
      </c>
      <c r="G981" s="454"/>
      <c r="H981" s="452" t="s">
        <v>2607</v>
      </c>
      <c r="I981" s="452" t="s">
        <v>2607</v>
      </c>
      <c r="J981" s="452" t="s">
        <v>2607</v>
      </c>
      <c r="K981" s="452" t="s">
        <v>1607</v>
      </c>
      <c r="L981" s="452" t="s">
        <v>1612</v>
      </c>
    </row>
    <row r="982" spans="1:12" hidden="1" x14ac:dyDescent="0.3">
      <c r="A982" s="452" t="s">
        <v>1604</v>
      </c>
      <c r="B982" s="453" t="s">
        <v>2608</v>
      </c>
      <c r="C982" s="452" t="s">
        <v>464</v>
      </c>
      <c r="D982" s="452" t="s">
        <v>1604</v>
      </c>
      <c r="F982" s="452" t="s">
        <v>1233</v>
      </c>
      <c r="G982" s="454"/>
      <c r="H982" s="452" t="s">
        <v>2607</v>
      </c>
      <c r="I982" s="452" t="s">
        <v>2607</v>
      </c>
      <c r="J982" s="452" t="s">
        <v>2607</v>
      </c>
      <c r="K982" s="452" t="s">
        <v>1607</v>
      </c>
      <c r="L982" s="452" t="s">
        <v>1612</v>
      </c>
    </row>
    <row r="983" spans="1:12" hidden="1" x14ac:dyDescent="0.3">
      <c r="A983" s="452" t="s">
        <v>1604</v>
      </c>
      <c r="B983" s="453" t="s">
        <v>2609</v>
      </c>
      <c r="C983" s="452" t="s">
        <v>464</v>
      </c>
      <c r="D983" s="452" t="s">
        <v>1604</v>
      </c>
      <c r="F983" s="452" t="s">
        <v>1233</v>
      </c>
      <c r="G983" s="454"/>
      <c r="H983" s="452" t="s">
        <v>2607</v>
      </c>
      <c r="I983" s="452" t="s">
        <v>1047</v>
      </c>
      <c r="J983" s="452" t="s">
        <v>1047</v>
      </c>
      <c r="K983" s="452" t="s">
        <v>1607</v>
      </c>
      <c r="L983" s="452" t="s">
        <v>1612</v>
      </c>
    </row>
    <row r="984" spans="1:12" hidden="1" x14ac:dyDescent="0.3">
      <c r="A984" s="452" t="s">
        <v>1604</v>
      </c>
      <c r="B984" s="453" t="s">
        <v>2610</v>
      </c>
      <c r="C984" s="452" t="s">
        <v>464</v>
      </c>
      <c r="D984" s="452" t="s">
        <v>1604</v>
      </c>
      <c r="F984" s="452" t="s">
        <v>1233</v>
      </c>
      <c r="G984" s="454"/>
      <c r="H984" s="452" t="s">
        <v>2607</v>
      </c>
      <c r="I984" s="452" t="s">
        <v>1047</v>
      </c>
      <c r="J984" s="452" t="s">
        <v>1047</v>
      </c>
      <c r="K984" s="452" t="s">
        <v>1607</v>
      </c>
      <c r="L984" s="452" t="s">
        <v>1612</v>
      </c>
    </row>
    <row r="985" spans="1:12" hidden="1" x14ac:dyDescent="0.3">
      <c r="A985" s="452" t="s">
        <v>1604</v>
      </c>
      <c r="B985" s="453" t="s">
        <v>2611</v>
      </c>
      <c r="C985" s="452" t="s">
        <v>464</v>
      </c>
      <c r="D985" s="452" t="s">
        <v>1604</v>
      </c>
      <c r="F985" s="452" t="s">
        <v>1233</v>
      </c>
      <c r="G985" s="454"/>
      <c r="H985" s="452" t="s">
        <v>2607</v>
      </c>
      <c r="I985" s="452" t="s">
        <v>1047</v>
      </c>
      <c r="J985" s="452" t="s">
        <v>1047</v>
      </c>
      <c r="K985" s="452" t="s">
        <v>1607</v>
      </c>
      <c r="L985" s="452" t="s">
        <v>1612</v>
      </c>
    </row>
    <row r="986" spans="1:12" hidden="1" x14ac:dyDescent="0.3">
      <c r="A986" s="452" t="s">
        <v>1604</v>
      </c>
      <c r="B986" s="453" t="s">
        <v>2612</v>
      </c>
      <c r="C986" s="452" t="s">
        <v>464</v>
      </c>
      <c r="D986" s="452" t="s">
        <v>1604</v>
      </c>
      <c r="F986" s="452" t="s">
        <v>1233</v>
      </c>
      <c r="G986" s="454"/>
      <c r="H986" s="452" t="s">
        <v>2607</v>
      </c>
      <c r="I986" s="452" t="s">
        <v>1047</v>
      </c>
      <c r="J986" s="452" t="s">
        <v>1047</v>
      </c>
      <c r="K986" s="452" t="s">
        <v>1607</v>
      </c>
      <c r="L986" s="452" t="s">
        <v>1612</v>
      </c>
    </row>
    <row r="987" spans="1:12" hidden="1" x14ac:dyDescent="0.3">
      <c r="A987" s="452" t="s">
        <v>1604</v>
      </c>
      <c r="B987" s="453" t="s">
        <v>2613</v>
      </c>
      <c r="C987" s="452" t="s">
        <v>464</v>
      </c>
      <c r="D987" s="452" t="s">
        <v>1604</v>
      </c>
      <c r="F987" s="452" t="s">
        <v>1233</v>
      </c>
      <c r="G987" s="454"/>
      <c r="H987" s="452" t="s">
        <v>2614</v>
      </c>
      <c r="I987" s="452" t="s">
        <v>2614</v>
      </c>
      <c r="J987" s="452" t="s">
        <v>2614</v>
      </c>
      <c r="K987" s="452" t="s">
        <v>1607</v>
      </c>
      <c r="L987" s="452" t="s">
        <v>1612</v>
      </c>
    </row>
    <row r="988" spans="1:12" hidden="1" x14ac:dyDescent="0.3">
      <c r="A988" s="452" t="s">
        <v>1604</v>
      </c>
      <c r="B988" s="453" t="s">
        <v>2615</v>
      </c>
      <c r="C988" s="452" t="s">
        <v>464</v>
      </c>
      <c r="D988" s="452" t="s">
        <v>1604</v>
      </c>
      <c r="F988" s="452" t="s">
        <v>1233</v>
      </c>
      <c r="G988" s="454"/>
      <c r="H988" s="452" t="s">
        <v>2614</v>
      </c>
      <c r="I988" s="452" t="s">
        <v>2614</v>
      </c>
      <c r="J988" s="452" t="s">
        <v>2614</v>
      </c>
      <c r="K988" s="452" t="s">
        <v>1607</v>
      </c>
      <c r="L988" s="452" t="s">
        <v>1612</v>
      </c>
    </row>
    <row r="989" spans="1:12" hidden="1" x14ac:dyDescent="0.3">
      <c r="A989" s="452" t="s">
        <v>1604</v>
      </c>
      <c r="B989" s="453" t="s">
        <v>2616</v>
      </c>
      <c r="C989" s="452" t="s">
        <v>464</v>
      </c>
      <c r="D989" s="452" t="s">
        <v>1604</v>
      </c>
      <c r="F989" s="452" t="s">
        <v>1233</v>
      </c>
      <c r="G989" s="454"/>
      <c r="H989" s="452" t="s">
        <v>2614</v>
      </c>
      <c r="I989" s="452" t="s">
        <v>2614</v>
      </c>
      <c r="J989" s="452" t="s">
        <v>2614</v>
      </c>
      <c r="K989" s="452" t="s">
        <v>1607</v>
      </c>
      <c r="L989" s="452" t="s">
        <v>1612</v>
      </c>
    </row>
    <row r="990" spans="1:12" hidden="1" x14ac:dyDescent="0.3">
      <c r="A990" s="452" t="s">
        <v>1604</v>
      </c>
      <c r="B990" s="453" t="s">
        <v>2617</v>
      </c>
      <c r="C990" s="452" t="s">
        <v>464</v>
      </c>
      <c r="D990" s="452" t="s">
        <v>1604</v>
      </c>
      <c r="F990" s="452" t="s">
        <v>1233</v>
      </c>
      <c r="G990" s="454"/>
      <c r="H990" s="452" t="s">
        <v>2614</v>
      </c>
      <c r="I990" s="452" t="s">
        <v>2614</v>
      </c>
      <c r="J990" s="452" t="s">
        <v>2614</v>
      </c>
      <c r="K990" s="452" t="s">
        <v>1607</v>
      </c>
      <c r="L990" s="452" t="s">
        <v>1612</v>
      </c>
    </row>
    <row r="991" spans="1:12" hidden="1" x14ac:dyDescent="0.3">
      <c r="A991" s="452" t="s">
        <v>1604</v>
      </c>
      <c r="B991" s="453" t="s">
        <v>2618</v>
      </c>
      <c r="C991" s="452" t="s">
        <v>464</v>
      </c>
      <c r="D991" s="452" t="s">
        <v>1604</v>
      </c>
      <c r="F991" s="452" t="s">
        <v>1233</v>
      </c>
      <c r="G991" s="454"/>
      <c r="H991" s="452" t="s">
        <v>2619</v>
      </c>
      <c r="I991" s="452" t="s">
        <v>2619</v>
      </c>
      <c r="J991" s="452" t="s">
        <v>2619</v>
      </c>
      <c r="K991" s="452" t="s">
        <v>1607</v>
      </c>
      <c r="L991" s="452" t="s">
        <v>1612</v>
      </c>
    </row>
    <row r="992" spans="1:12" hidden="1" x14ac:dyDescent="0.3">
      <c r="A992" s="452" t="s">
        <v>1604</v>
      </c>
      <c r="B992" s="453" t="s">
        <v>2620</v>
      </c>
      <c r="C992" s="452" t="s">
        <v>464</v>
      </c>
      <c r="D992" s="452" t="s">
        <v>1604</v>
      </c>
      <c r="F992" s="452" t="s">
        <v>1233</v>
      </c>
      <c r="G992" s="454"/>
      <c r="H992" s="452" t="s">
        <v>2619</v>
      </c>
      <c r="I992" s="452" t="s">
        <v>2619</v>
      </c>
      <c r="J992" s="452" t="s">
        <v>2619</v>
      </c>
      <c r="K992" s="452" t="s">
        <v>1607</v>
      </c>
      <c r="L992" s="452" t="s">
        <v>1612</v>
      </c>
    </row>
    <row r="993" spans="1:12" hidden="1" x14ac:dyDescent="0.3">
      <c r="A993" s="452" t="s">
        <v>1604</v>
      </c>
      <c r="B993" s="453" t="s">
        <v>2621</v>
      </c>
      <c r="C993" s="452" t="s">
        <v>464</v>
      </c>
      <c r="D993" s="452" t="s">
        <v>1604</v>
      </c>
      <c r="F993" s="452" t="s">
        <v>1233</v>
      </c>
      <c r="G993" s="454"/>
      <c r="H993" s="452" t="s">
        <v>2619</v>
      </c>
      <c r="I993" s="452" t="s">
        <v>2619</v>
      </c>
      <c r="J993" s="452" t="s">
        <v>2619</v>
      </c>
      <c r="K993" s="452" t="s">
        <v>1607</v>
      </c>
      <c r="L993" s="452" t="s">
        <v>1612</v>
      </c>
    </row>
    <row r="994" spans="1:12" hidden="1" x14ac:dyDescent="0.3">
      <c r="A994" s="452" t="s">
        <v>1604</v>
      </c>
      <c r="B994" s="453" t="s">
        <v>2622</v>
      </c>
      <c r="C994" s="452" t="s">
        <v>464</v>
      </c>
      <c r="D994" s="452" t="s">
        <v>1604</v>
      </c>
      <c r="F994" s="452" t="s">
        <v>1233</v>
      </c>
      <c r="G994" s="454"/>
      <c r="H994" s="452" t="s">
        <v>2619</v>
      </c>
      <c r="I994" s="452" t="s">
        <v>2619</v>
      </c>
      <c r="J994" s="452" t="s">
        <v>2619</v>
      </c>
      <c r="K994" s="452" t="s">
        <v>1607</v>
      </c>
      <c r="L994" s="452" t="s">
        <v>1612</v>
      </c>
    </row>
    <row r="995" spans="1:12" hidden="1" x14ac:dyDescent="0.3">
      <c r="A995" s="452" t="s">
        <v>1604</v>
      </c>
      <c r="B995" s="453" t="s">
        <v>2623</v>
      </c>
      <c r="C995" s="452" t="s">
        <v>464</v>
      </c>
      <c r="D995" s="452" t="s">
        <v>1604</v>
      </c>
      <c r="F995" s="452" t="s">
        <v>1233</v>
      </c>
      <c r="G995" s="454"/>
      <c r="H995" s="452" t="s">
        <v>2619</v>
      </c>
      <c r="I995" s="452" t="s">
        <v>2619</v>
      </c>
      <c r="J995" s="452" t="s">
        <v>2619</v>
      </c>
      <c r="K995" s="452" t="s">
        <v>1607</v>
      </c>
      <c r="L995" s="452" t="s">
        <v>1612</v>
      </c>
    </row>
    <row r="996" spans="1:12" hidden="1" x14ac:dyDescent="0.3">
      <c r="A996" s="452" t="s">
        <v>1604</v>
      </c>
      <c r="B996" s="453" t="s">
        <v>2624</v>
      </c>
      <c r="C996" s="452" t="s">
        <v>464</v>
      </c>
      <c r="D996" s="452" t="s">
        <v>1604</v>
      </c>
      <c r="F996" s="452" t="s">
        <v>1233</v>
      </c>
      <c r="G996" s="454"/>
      <c r="H996" s="452" t="s">
        <v>2625</v>
      </c>
      <c r="I996" s="452" t="s">
        <v>2626</v>
      </c>
      <c r="J996" s="452" t="s">
        <v>2626</v>
      </c>
      <c r="K996" s="452" t="s">
        <v>1607</v>
      </c>
      <c r="L996" s="452" t="s">
        <v>1612</v>
      </c>
    </row>
    <row r="997" spans="1:12" hidden="1" x14ac:dyDescent="0.3">
      <c r="A997" s="452" t="s">
        <v>1604</v>
      </c>
      <c r="B997" s="453" t="s">
        <v>2627</v>
      </c>
      <c r="C997" s="452" t="s">
        <v>464</v>
      </c>
      <c r="D997" s="452" t="s">
        <v>1604</v>
      </c>
      <c r="F997" s="452" t="s">
        <v>1233</v>
      </c>
      <c r="G997" s="454"/>
      <c r="H997" s="452" t="s">
        <v>2625</v>
      </c>
      <c r="I997" s="452" t="s">
        <v>2626</v>
      </c>
      <c r="J997" s="452" t="s">
        <v>2626</v>
      </c>
      <c r="K997" s="452" t="s">
        <v>1607</v>
      </c>
      <c r="L997" s="452" t="s">
        <v>1612</v>
      </c>
    </row>
    <row r="998" spans="1:12" hidden="1" x14ac:dyDescent="0.3">
      <c r="A998" s="452" t="s">
        <v>1604</v>
      </c>
      <c r="B998" s="453" t="s">
        <v>2628</v>
      </c>
      <c r="C998" s="452" t="s">
        <v>464</v>
      </c>
      <c r="D998" s="452" t="s">
        <v>1604</v>
      </c>
      <c r="F998" s="452" t="s">
        <v>1233</v>
      </c>
      <c r="G998" s="454"/>
      <c r="H998" s="452" t="s">
        <v>2629</v>
      </c>
      <c r="I998" s="452" t="s">
        <v>2629</v>
      </c>
      <c r="J998" s="452" t="s">
        <v>2629</v>
      </c>
      <c r="K998" s="452" t="s">
        <v>1607</v>
      </c>
      <c r="L998" s="452" t="s">
        <v>1612</v>
      </c>
    </row>
    <row r="999" spans="1:12" hidden="1" x14ac:dyDescent="0.3">
      <c r="A999" s="452" t="s">
        <v>1604</v>
      </c>
      <c r="B999" s="453" t="s">
        <v>2630</v>
      </c>
      <c r="C999" s="452" t="s">
        <v>464</v>
      </c>
      <c r="D999" s="452" t="s">
        <v>1604</v>
      </c>
      <c r="F999" s="452" t="s">
        <v>1233</v>
      </c>
      <c r="G999" s="454"/>
      <c r="H999" s="452" t="s">
        <v>2629</v>
      </c>
      <c r="I999" s="452" t="s">
        <v>2629</v>
      </c>
      <c r="J999" s="452" t="s">
        <v>2629</v>
      </c>
      <c r="K999" s="452" t="s">
        <v>1607</v>
      </c>
      <c r="L999" s="452" t="s">
        <v>1612</v>
      </c>
    </row>
    <row r="1000" spans="1:12" hidden="1" x14ac:dyDescent="0.3">
      <c r="A1000" s="452" t="s">
        <v>1604</v>
      </c>
      <c r="B1000" s="453" t="s">
        <v>2631</v>
      </c>
      <c r="C1000" s="452" t="s">
        <v>464</v>
      </c>
      <c r="D1000" s="452" t="s">
        <v>1604</v>
      </c>
      <c r="F1000" s="452" t="s">
        <v>1233</v>
      </c>
      <c r="G1000" s="454"/>
      <c r="H1000" s="452" t="s">
        <v>2629</v>
      </c>
      <c r="I1000" s="452" t="s">
        <v>2629</v>
      </c>
      <c r="J1000" s="452" t="s">
        <v>2629</v>
      </c>
      <c r="K1000" s="452" t="s">
        <v>1607</v>
      </c>
      <c r="L1000" s="452" t="s">
        <v>1612</v>
      </c>
    </row>
    <row r="1001" spans="1:12" hidden="1" x14ac:dyDescent="0.3">
      <c r="A1001" s="452" t="s">
        <v>1604</v>
      </c>
      <c r="B1001" s="453" t="s">
        <v>2632</v>
      </c>
      <c r="C1001" s="452" t="s">
        <v>464</v>
      </c>
      <c r="D1001" s="452" t="s">
        <v>1604</v>
      </c>
      <c r="F1001" s="452" t="s">
        <v>1233</v>
      </c>
      <c r="G1001" s="454"/>
      <c r="H1001" s="452" t="s">
        <v>2629</v>
      </c>
      <c r="I1001" s="452" t="s">
        <v>2629</v>
      </c>
      <c r="J1001" s="452" t="s">
        <v>2629</v>
      </c>
      <c r="K1001" s="452" t="s">
        <v>1607</v>
      </c>
      <c r="L1001" s="452" t="s">
        <v>1612</v>
      </c>
    </row>
    <row r="1002" spans="1:12" hidden="1" x14ac:dyDescent="0.3">
      <c r="A1002" s="452" t="s">
        <v>1604</v>
      </c>
      <c r="B1002" s="453" t="s">
        <v>2633</v>
      </c>
      <c r="C1002" s="452" t="s">
        <v>464</v>
      </c>
      <c r="D1002" s="452" t="s">
        <v>1604</v>
      </c>
      <c r="F1002" s="452" t="s">
        <v>1233</v>
      </c>
      <c r="G1002" s="454"/>
      <c r="H1002" s="452" t="s">
        <v>2634</v>
      </c>
      <c r="I1002" s="452" t="s">
        <v>2634</v>
      </c>
      <c r="J1002" s="452" t="s">
        <v>2634</v>
      </c>
      <c r="K1002" s="452" t="s">
        <v>1607</v>
      </c>
      <c r="L1002" s="452" t="s">
        <v>1612</v>
      </c>
    </row>
    <row r="1003" spans="1:12" hidden="1" x14ac:dyDescent="0.3">
      <c r="A1003" s="452" t="s">
        <v>1604</v>
      </c>
      <c r="B1003" s="453" t="s">
        <v>2635</v>
      </c>
      <c r="C1003" s="452" t="s">
        <v>464</v>
      </c>
      <c r="D1003" s="452" t="s">
        <v>1604</v>
      </c>
      <c r="F1003" s="452" t="s">
        <v>1233</v>
      </c>
      <c r="G1003" s="454"/>
      <c r="H1003" s="452" t="s">
        <v>2634</v>
      </c>
      <c r="I1003" s="452" t="s">
        <v>2634</v>
      </c>
      <c r="J1003" s="452" t="s">
        <v>2634</v>
      </c>
      <c r="K1003" s="452" t="s">
        <v>1607</v>
      </c>
      <c r="L1003" s="452" t="s">
        <v>1612</v>
      </c>
    </row>
    <row r="1004" spans="1:12" hidden="1" x14ac:dyDescent="0.3">
      <c r="A1004" s="452" t="s">
        <v>1604</v>
      </c>
      <c r="B1004" s="453" t="s">
        <v>2636</v>
      </c>
      <c r="C1004" s="452" t="s">
        <v>464</v>
      </c>
      <c r="D1004" s="452" t="s">
        <v>1604</v>
      </c>
      <c r="F1004" s="452" t="s">
        <v>1233</v>
      </c>
      <c r="G1004" s="454"/>
      <c r="H1004" s="452" t="s">
        <v>2634</v>
      </c>
      <c r="I1004" s="452" t="s">
        <v>2634</v>
      </c>
      <c r="J1004" s="452" t="s">
        <v>2634</v>
      </c>
      <c r="K1004" s="452" t="s">
        <v>1607</v>
      </c>
      <c r="L1004" s="452" t="s">
        <v>1612</v>
      </c>
    </row>
    <row r="1005" spans="1:12" hidden="1" x14ac:dyDescent="0.3">
      <c r="A1005" s="452" t="s">
        <v>1604</v>
      </c>
      <c r="B1005" s="453" t="s">
        <v>2637</v>
      </c>
      <c r="C1005" s="452" t="s">
        <v>464</v>
      </c>
      <c r="D1005" s="452" t="s">
        <v>1604</v>
      </c>
      <c r="F1005" s="452" t="s">
        <v>1233</v>
      </c>
      <c r="G1005" s="454"/>
      <c r="H1005" s="452" t="s">
        <v>2634</v>
      </c>
      <c r="I1005" s="452" t="s">
        <v>2634</v>
      </c>
      <c r="J1005" s="452" t="s">
        <v>2634</v>
      </c>
      <c r="K1005" s="452" t="s">
        <v>1607</v>
      </c>
      <c r="L1005" s="452" t="s">
        <v>1612</v>
      </c>
    </row>
    <row r="1006" spans="1:12" hidden="1" x14ac:dyDescent="0.3">
      <c r="A1006" s="452" t="s">
        <v>1604</v>
      </c>
      <c r="B1006" s="453" t="s">
        <v>2638</v>
      </c>
      <c r="C1006" s="452" t="s">
        <v>464</v>
      </c>
      <c r="D1006" s="452" t="s">
        <v>1604</v>
      </c>
      <c r="F1006" s="452" t="s">
        <v>1233</v>
      </c>
      <c r="G1006" s="454"/>
      <c r="H1006" s="452" t="s">
        <v>2634</v>
      </c>
      <c r="I1006" s="452" t="s">
        <v>2634</v>
      </c>
      <c r="J1006" s="452" t="s">
        <v>2634</v>
      </c>
      <c r="K1006" s="452" t="s">
        <v>1607</v>
      </c>
      <c r="L1006" s="452" t="s">
        <v>1612</v>
      </c>
    </row>
    <row r="1007" spans="1:12" hidden="1" x14ac:dyDescent="0.3">
      <c r="A1007" s="452" t="s">
        <v>1604</v>
      </c>
      <c r="B1007" s="453" t="s">
        <v>2639</v>
      </c>
      <c r="C1007" s="452" t="s">
        <v>464</v>
      </c>
      <c r="D1007" s="452" t="s">
        <v>1604</v>
      </c>
      <c r="F1007" s="452" t="s">
        <v>1233</v>
      </c>
      <c r="G1007" s="454"/>
      <c r="H1007" s="452" t="s">
        <v>2634</v>
      </c>
      <c r="I1007" s="452" t="s">
        <v>2634</v>
      </c>
      <c r="J1007" s="452" t="s">
        <v>2634</v>
      </c>
      <c r="K1007" s="452" t="s">
        <v>1607</v>
      </c>
      <c r="L1007" s="452" t="s">
        <v>1612</v>
      </c>
    </row>
    <row r="1008" spans="1:12" hidden="1" x14ac:dyDescent="0.3">
      <c r="A1008" s="452" t="s">
        <v>1604</v>
      </c>
      <c r="B1008" s="453" t="s">
        <v>2640</v>
      </c>
      <c r="C1008" s="452" t="s">
        <v>464</v>
      </c>
      <c r="D1008" s="452" t="s">
        <v>1604</v>
      </c>
      <c r="F1008" s="452" t="s">
        <v>1233</v>
      </c>
      <c r="G1008" s="454"/>
      <c r="H1008" s="452" t="s">
        <v>442</v>
      </c>
      <c r="I1008" s="452" t="s">
        <v>442</v>
      </c>
      <c r="J1008" s="452" t="s">
        <v>442</v>
      </c>
      <c r="K1008" s="452" t="s">
        <v>1607</v>
      </c>
      <c r="L1008" s="452" t="s">
        <v>1612</v>
      </c>
    </row>
    <row r="1009" spans="1:12" hidden="1" x14ac:dyDescent="0.3">
      <c r="A1009" s="452" t="s">
        <v>1604</v>
      </c>
      <c r="B1009" s="453" t="s">
        <v>2641</v>
      </c>
      <c r="C1009" s="452" t="s">
        <v>464</v>
      </c>
      <c r="D1009" s="452" t="s">
        <v>1604</v>
      </c>
      <c r="F1009" s="452" t="s">
        <v>1233</v>
      </c>
      <c r="G1009" s="454"/>
      <c r="H1009" s="452" t="s">
        <v>442</v>
      </c>
      <c r="I1009" s="452" t="s">
        <v>442</v>
      </c>
      <c r="J1009" s="452" t="s">
        <v>442</v>
      </c>
      <c r="K1009" s="452" t="s">
        <v>1607</v>
      </c>
      <c r="L1009" s="452" t="s">
        <v>1612</v>
      </c>
    </row>
    <row r="1010" spans="1:12" hidden="1" x14ac:dyDescent="0.3">
      <c r="A1010" s="452" t="s">
        <v>1604</v>
      </c>
      <c r="B1010" s="453" t="s">
        <v>2642</v>
      </c>
      <c r="C1010" s="452" t="s">
        <v>464</v>
      </c>
      <c r="D1010" s="452" t="s">
        <v>1604</v>
      </c>
      <c r="F1010" s="452" t="s">
        <v>1233</v>
      </c>
      <c r="G1010" s="454"/>
      <c r="H1010" s="452" t="s">
        <v>2643</v>
      </c>
      <c r="I1010" s="452" t="s">
        <v>2643</v>
      </c>
      <c r="J1010" s="452" t="s">
        <v>2643</v>
      </c>
      <c r="K1010" s="452" t="s">
        <v>1607</v>
      </c>
      <c r="L1010" s="452" t="s">
        <v>1612</v>
      </c>
    </row>
    <row r="1011" spans="1:12" hidden="1" x14ac:dyDescent="0.3">
      <c r="A1011" s="452" t="s">
        <v>1604</v>
      </c>
      <c r="B1011" s="453" t="s">
        <v>2644</v>
      </c>
      <c r="C1011" s="452" t="s">
        <v>464</v>
      </c>
      <c r="D1011" s="452" t="s">
        <v>1604</v>
      </c>
      <c r="F1011" s="452" t="s">
        <v>1233</v>
      </c>
      <c r="G1011" s="454"/>
      <c r="H1011" s="452" t="s">
        <v>2643</v>
      </c>
      <c r="I1011" s="452" t="s">
        <v>2643</v>
      </c>
      <c r="J1011" s="452" t="s">
        <v>2643</v>
      </c>
      <c r="K1011" s="452" t="s">
        <v>1607</v>
      </c>
      <c r="L1011" s="452" t="s">
        <v>1612</v>
      </c>
    </row>
    <row r="1012" spans="1:12" hidden="1" x14ac:dyDescent="0.3">
      <c r="A1012" s="452" t="s">
        <v>1604</v>
      </c>
      <c r="B1012" s="453" t="s">
        <v>2645</v>
      </c>
      <c r="C1012" s="452" t="s">
        <v>464</v>
      </c>
      <c r="D1012" s="452" t="s">
        <v>1604</v>
      </c>
      <c r="E1012" s="452" t="s">
        <v>2646</v>
      </c>
      <c r="F1012" s="452" t="s">
        <v>1233</v>
      </c>
      <c r="G1012" s="454"/>
      <c r="H1012" s="452" t="s">
        <v>2501</v>
      </c>
      <c r="I1012" s="452" t="s">
        <v>2501</v>
      </c>
      <c r="J1012" s="452" t="s">
        <v>2501</v>
      </c>
      <c r="K1012" s="452" t="s">
        <v>1607</v>
      </c>
      <c r="L1012" s="452" t="s">
        <v>1612</v>
      </c>
    </row>
    <row r="1013" spans="1:12" hidden="1" x14ac:dyDescent="0.3">
      <c r="A1013" s="452" t="s">
        <v>1604</v>
      </c>
      <c r="B1013" s="453" t="s">
        <v>2647</v>
      </c>
      <c r="C1013" s="452" t="s">
        <v>464</v>
      </c>
      <c r="D1013" s="452" t="s">
        <v>1604</v>
      </c>
      <c r="E1013" s="452" t="s">
        <v>2648</v>
      </c>
      <c r="F1013" s="452" t="s">
        <v>1233</v>
      </c>
      <c r="G1013" s="454"/>
      <c r="H1013" s="452" t="s">
        <v>2501</v>
      </c>
      <c r="I1013" s="452" t="s">
        <v>2501</v>
      </c>
      <c r="J1013" s="452" t="s">
        <v>2501</v>
      </c>
      <c r="K1013" s="452" t="s">
        <v>1607</v>
      </c>
      <c r="L1013" s="452" t="s">
        <v>1612</v>
      </c>
    </row>
    <row r="1014" spans="1:12" hidden="1" x14ac:dyDescent="0.3">
      <c r="A1014" s="452" t="s">
        <v>1604</v>
      </c>
      <c r="B1014" s="453" t="s">
        <v>2649</v>
      </c>
      <c r="C1014" s="452" t="s">
        <v>464</v>
      </c>
      <c r="D1014" s="452" t="s">
        <v>1604</v>
      </c>
      <c r="F1014" s="452" t="s">
        <v>1233</v>
      </c>
      <c r="G1014" s="454"/>
      <c r="H1014" s="452" t="s">
        <v>2650</v>
      </c>
      <c r="I1014" s="452" t="s">
        <v>2650</v>
      </c>
      <c r="J1014" s="452" t="s">
        <v>2650</v>
      </c>
      <c r="K1014" s="452" t="s">
        <v>1607</v>
      </c>
      <c r="L1014" s="452" t="s">
        <v>1612</v>
      </c>
    </row>
    <row r="1015" spans="1:12" hidden="1" x14ac:dyDescent="0.3">
      <c r="A1015" s="452" t="s">
        <v>1604</v>
      </c>
      <c r="B1015" s="453" t="s">
        <v>2651</v>
      </c>
      <c r="C1015" s="452" t="s">
        <v>464</v>
      </c>
      <c r="D1015" s="452" t="s">
        <v>1604</v>
      </c>
      <c r="F1015" s="452" t="s">
        <v>1233</v>
      </c>
      <c r="G1015" s="454"/>
      <c r="H1015" s="452" t="s">
        <v>2650</v>
      </c>
      <c r="I1015" s="452" t="s">
        <v>2650</v>
      </c>
      <c r="J1015" s="452" t="s">
        <v>2650</v>
      </c>
      <c r="K1015" s="452" t="s">
        <v>1607</v>
      </c>
      <c r="L1015" s="452" t="s">
        <v>1612</v>
      </c>
    </row>
    <row r="1016" spans="1:12" hidden="1" x14ac:dyDescent="0.3">
      <c r="A1016" s="452" t="s">
        <v>1604</v>
      </c>
      <c r="B1016" s="453" t="s">
        <v>2652</v>
      </c>
      <c r="C1016" s="452" t="s">
        <v>464</v>
      </c>
      <c r="D1016" s="452" t="s">
        <v>1604</v>
      </c>
      <c r="F1016" s="452" t="s">
        <v>1233</v>
      </c>
      <c r="G1016" s="454"/>
      <c r="H1016" s="452" t="s">
        <v>2650</v>
      </c>
      <c r="I1016" s="452" t="s">
        <v>2650</v>
      </c>
      <c r="J1016" s="452" t="s">
        <v>2650</v>
      </c>
      <c r="K1016" s="452" t="s">
        <v>1607</v>
      </c>
      <c r="L1016" s="452" t="s">
        <v>1612</v>
      </c>
    </row>
    <row r="1017" spans="1:12" hidden="1" x14ac:dyDescent="0.3">
      <c r="A1017" s="452" t="s">
        <v>1604</v>
      </c>
      <c r="B1017" s="453" t="s">
        <v>2653</v>
      </c>
      <c r="C1017" s="452" t="s">
        <v>464</v>
      </c>
      <c r="D1017" s="452" t="s">
        <v>1604</v>
      </c>
      <c r="F1017" s="452" t="s">
        <v>1233</v>
      </c>
      <c r="G1017" s="454"/>
      <c r="H1017" s="452" t="s">
        <v>2654</v>
      </c>
      <c r="I1017" s="452" t="s">
        <v>2654</v>
      </c>
      <c r="J1017" s="452" t="s">
        <v>2654</v>
      </c>
      <c r="K1017" s="452" t="s">
        <v>1607</v>
      </c>
      <c r="L1017" s="452" t="s">
        <v>1612</v>
      </c>
    </row>
    <row r="1018" spans="1:12" hidden="1" x14ac:dyDescent="0.3">
      <c r="A1018" s="452" t="s">
        <v>1604</v>
      </c>
      <c r="B1018" s="453" t="s">
        <v>2655</v>
      </c>
      <c r="C1018" s="452" t="s">
        <v>464</v>
      </c>
      <c r="D1018" s="452" t="s">
        <v>1604</v>
      </c>
      <c r="F1018" s="452" t="s">
        <v>1233</v>
      </c>
      <c r="G1018" s="454"/>
      <c r="H1018" s="452" t="s">
        <v>2654</v>
      </c>
      <c r="I1018" s="452" t="s">
        <v>2654</v>
      </c>
      <c r="J1018" s="452" t="s">
        <v>2654</v>
      </c>
      <c r="K1018" s="452" t="s">
        <v>1607</v>
      </c>
      <c r="L1018" s="452" t="s">
        <v>1612</v>
      </c>
    </row>
    <row r="1019" spans="1:12" hidden="1" x14ac:dyDescent="0.3">
      <c r="A1019" s="452" t="s">
        <v>1604</v>
      </c>
      <c r="B1019" s="453" t="s">
        <v>2656</v>
      </c>
      <c r="C1019" s="452" t="s">
        <v>464</v>
      </c>
      <c r="D1019" s="452" t="s">
        <v>1604</v>
      </c>
      <c r="F1019" s="452" t="s">
        <v>1233</v>
      </c>
      <c r="G1019" s="454"/>
      <c r="H1019" s="452" t="s">
        <v>2654</v>
      </c>
      <c r="I1019" s="452" t="s">
        <v>2654</v>
      </c>
      <c r="J1019" s="452" t="s">
        <v>2654</v>
      </c>
      <c r="K1019" s="452" t="s">
        <v>1607</v>
      </c>
      <c r="L1019" s="452" t="s">
        <v>1612</v>
      </c>
    </row>
    <row r="1020" spans="1:12" hidden="1" x14ac:dyDescent="0.3">
      <c r="A1020" s="452" t="s">
        <v>1604</v>
      </c>
      <c r="B1020" s="453" t="s">
        <v>2657</v>
      </c>
      <c r="C1020" s="452" t="s">
        <v>464</v>
      </c>
      <c r="D1020" s="452" t="s">
        <v>1604</v>
      </c>
      <c r="F1020" s="452" t="s">
        <v>1233</v>
      </c>
      <c r="G1020" s="454"/>
      <c r="H1020" s="452" t="s">
        <v>2654</v>
      </c>
      <c r="I1020" s="452" t="s">
        <v>2654</v>
      </c>
      <c r="J1020" s="452" t="s">
        <v>2654</v>
      </c>
      <c r="K1020" s="452" t="s">
        <v>1607</v>
      </c>
      <c r="L1020" s="452" t="s">
        <v>1612</v>
      </c>
    </row>
    <row r="1021" spans="1:12" hidden="1" x14ac:dyDescent="0.3">
      <c r="A1021" s="452" t="s">
        <v>1604</v>
      </c>
      <c r="B1021" s="453" t="s">
        <v>2658</v>
      </c>
      <c r="C1021" s="452" t="s">
        <v>464</v>
      </c>
      <c r="D1021" s="452" t="s">
        <v>1604</v>
      </c>
      <c r="F1021" s="452" t="s">
        <v>1233</v>
      </c>
      <c r="G1021" s="454"/>
      <c r="H1021" s="452" t="s">
        <v>2654</v>
      </c>
      <c r="I1021" s="452" t="s">
        <v>2654</v>
      </c>
      <c r="J1021" s="452" t="s">
        <v>2654</v>
      </c>
      <c r="K1021" s="452" t="s">
        <v>1607</v>
      </c>
      <c r="L1021" s="452" t="s">
        <v>1612</v>
      </c>
    </row>
    <row r="1022" spans="1:12" hidden="1" x14ac:dyDescent="0.3">
      <c r="A1022" s="452" t="s">
        <v>1604</v>
      </c>
      <c r="B1022" s="453" t="s">
        <v>2659</v>
      </c>
      <c r="C1022" s="452" t="s">
        <v>464</v>
      </c>
      <c r="D1022" s="452" t="s">
        <v>1604</v>
      </c>
      <c r="F1022" s="452" t="s">
        <v>1233</v>
      </c>
      <c r="G1022" s="454"/>
      <c r="H1022" s="452" t="s">
        <v>2654</v>
      </c>
      <c r="I1022" s="452" t="s">
        <v>2654</v>
      </c>
      <c r="J1022" s="452" t="s">
        <v>2654</v>
      </c>
      <c r="K1022" s="452" t="s">
        <v>1607</v>
      </c>
      <c r="L1022" s="452" t="s">
        <v>1612</v>
      </c>
    </row>
    <row r="1023" spans="1:12" hidden="1" x14ac:dyDescent="0.3">
      <c r="A1023" s="452" t="s">
        <v>1604</v>
      </c>
      <c r="B1023" s="453" t="s">
        <v>2660</v>
      </c>
      <c r="C1023" s="452" t="s">
        <v>464</v>
      </c>
      <c r="D1023" s="452" t="s">
        <v>1604</v>
      </c>
      <c r="F1023" s="452" t="s">
        <v>1233</v>
      </c>
      <c r="G1023" s="454"/>
      <c r="H1023" s="452" t="s">
        <v>2654</v>
      </c>
      <c r="I1023" s="452" t="s">
        <v>2654</v>
      </c>
      <c r="J1023" s="452" t="s">
        <v>2654</v>
      </c>
      <c r="K1023" s="452" t="s">
        <v>1607</v>
      </c>
      <c r="L1023" s="452" t="s">
        <v>1612</v>
      </c>
    </row>
    <row r="1024" spans="1:12" hidden="1" x14ac:dyDescent="0.3">
      <c r="A1024" s="452" t="s">
        <v>1604</v>
      </c>
      <c r="B1024" s="453" t="s">
        <v>2661</v>
      </c>
      <c r="C1024" s="452" t="s">
        <v>464</v>
      </c>
      <c r="D1024" s="452" t="s">
        <v>1604</v>
      </c>
      <c r="F1024" s="452" t="s">
        <v>1233</v>
      </c>
      <c r="G1024" s="454"/>
      <c r="H1024" s="452" t="s">
        <v>2654</v>
      </c>
      <c r="I1024" s="452" t="s">
        <v>2654</v>
      </c>
      <c r="J1024" s="452" t="s">
        <v>2654</v>
      </c>
      <c r="K1024" s="452" t="s">
        <v>1607</v>
      </c>
      <c r="L1024" s="452" t="s">
        <v>1612</v>
      </c>
    </row>
    <row r="1025" spans="1:12" hidden="1" x14ac:dyDescent="0.3">
      <c r="A1025" s="452" t="s">
        <v>1604</v>
      </c>
      <c r="B1025" s="453" t="s">
        <v>2662</v>
      </c>
      <c r="C1025" s="452" t="s">
        <v>464</v>
      </c>
      <c r="D1025" s="452" t="s">
        <v>1604</v>
      </c>
      <c r="F1025" s="452" t="s">
        <v>1233</v>
      </c>
      <c r="G1025" s="454"/>
      <c r="H1025" s="452" t="s">
        <v>2244</v>
      </c>
      <c r="I1025" s="452" t="s">
        <v>2244</v>
      </c>
      <c r="J1025" s="452" t="s">
        <v>2244</v>
      </c>
      <c r="K1025" s="452" t="s">
        <v>1607</v>
      </c>
      <c r="L1025" s="452" t="s">
        <v>1612</v>
      </c>
    </row>
    <row r="1026" spans="1:12" hidden="1" x14ac:dyDescent="0.3">
      <c r="A1026" s="452" t="s">
        <v>1604</v>
      </c>
      <c r="B1026" s="453" t="s">
        <v>2663</v>
      </c>
      <c r="C1026" s="452" t="s">
        <v>464</v>
      </c>
      <c r="D1026" s="452" t="s">
        <v>1604</v>
      </c>
      <c r="F1026" s="452" t="s">
        <v>1233</v>
      </c>
      <c r="G1026" s="454"/>
      <c r="H1026" s="452" t="s">
        <v>2244</v>
      </c>
      <c r="I1026" s="452" t="s">
        <v>2244</v>
      </c>
      <c r="J1026" s="452" t="s">
        <v>2244</v>
      </c>
      <c r="K1026" s="452" t="s">
        <v>1607</v>
      </c>
      <c r="L1026" s="452" t="s">
        <v>1612</v>
      </c>
    </row>
    <row r="1027" spans="1:12" hidden="1" x14ac:dyDescent="0.3">
      <c r="A1027" s="452" t="s">
        <v>1604</v>
      </c>
      <c r="B1027" s="453" t="s">
        <v>2664</v>
      </c>
      <c r="C1027" s="452" t="s">
        <v>464</v>
      </c>
      <c r="D1027" s="452" t="s">
        <v>1604</v>
      </c>
      <c r="F1027" s="452" t="s">
        <v>1233</v>
      </c>
      <c r="G1027" s="454"/>
      <c r="H1027" s="452" t="s">
        <v>2244</v>
      </c>
      <c r="I1027" s="452" t="s">
        <v>2244</v>
      </c>
      <c r="J1027" s="452" t="s">
        <v>2244</v>
      </c>
      <c r="K1027" s="452" t="s">
        <v>1607</v>
      </c>
      <c r="L1027" s="452" t="s">
        <v>1612</v>
      </c>
    </row>
    <row r="1028" spans="1:12" hidden="1" x14ac:dyDescent="0.3">
      <c r="A1028" s="452" t="s">
        <v>1604</v>
      </c>
      <c r="B1028" s="453" t="s">
        <v>2665</v>
      </c>
      <c r="C1028" s="452" t="s">
        <v>464</v>
      </c>
      <c r="D1028" s="452" t="s">
        <v>1604</v>
      </c>
      <c r="F1028" s="452" t="s">
        <v>1233</v>
      </c>
      <c r="G1028" s="454"/>
      <c r="H1028" s="452" t="s">
        <v>2244</v>
      </c>
      <c r="I1028" s="452" t="s">
        <v>2244</v>
      </c>
      <c r="J1028" s="452" t="s">
        <v>2244</v>
      </c>
      <c r="K1028" s="452" t="s">
        <v>1607</v>
      </c>
      <c r="L1028" s="452" t="s">
        <v>1612</v>
      </c>
    </row>
    <row r="1029" spans="1:12" hidden="1" x14ac:dyDescent="0.3">
      <c r="A1029" s="452" t="s">
        <v>1604</v>
      </c>
      <c r="B1029" s="453" t="s">
        <v>2666</v>
      </c>
      <c r="C1029" s="452" t="s">
        <v>464</v>
      </c>
      <c r="D1029" s="452" t="s">
        <v>1604</v>
      </c>
      <c r="F1029" s="452" t="s">
        <v>1233</v>
      </c>
      <c r="G1029" s="454"/>
      <c r="H1029" s="452" t="s">
        <v>2244</v>
      </c>
      <c r="I1029" s="452" t="s">
        <v>2244</v>
      </c>
      <c r="J1029" s="452" t="s">
        <v>2244</v>
      </c>
      <c r="K1029" s="452" t="s">
        <v>1607</v>
      </c>
      <c r="L1029" s="452" t="s">
        <v>1612</v>
      </c>
    </row>
    <row r="1030" spans="1:12" hidden="1" x14ac:dyDescent="0.3">
      <c r="A1030" s="452" t="s">
        <v>1604</v>
      </c>
      <c r="B1030" s="453" t="s">
        <v>2667</v>
      </c>
      <c r="C1030" s="452" t="s">
        <v>464</v>
      </c>
      <c r="D1030" s="452" t="s">
        <v>1604</v>
      </c>
      <c r="F1030" s="452" t="s">
        <v>1233</v>
      </c>
      <c r="G1030" s="454"/>
      <c r="H1030" s="452" t="s">
        <v>2244</v>
      </c>
      <c r="I1030" s="452" t="s">
        <v>2244</v>
      </c>
      <c r="J1030" s="452" t="s">
        <v>2244</v>
      </c>
      <c r="K1030" s="452" t="s">
        <v>1607</v>
      </c>
      <c r="L1030" s="452" t="s">
        <v>1612</v>
      </c>
    </row>
    <row r="1031" spans="1:12" hidden="1" x14ac:dyDescent="0.3">
      <c r="A1031" s="452" t="s">
        <v>1604</v>
      </c>
      <c r="B1031" s="453" t="s">
        <v>2668</v>
      </c>
      <c r="C1031" s="452" t="s">
        <v>464</v>
      </c>
      <c r="D1031" s="452" t="s">
        <v>1604</v>
      </c>
      <c r="F1031" s="452" t="s">
        <v>1233</v>
      </c>
      <c r="G1031" s="454"/>
      <c r="H1031" s="452" t="s">
        <v>2244</v>
      </c>
      <c r="I1031" s="452" t="s">
        <v>2244</v>
      </c>
      <c r="J1031" s="452" t="s">
        <v>2244</v>
      </c>
      <c r="K1031" s="452" t="s">
        <v>1607</v>
      </c>
      <c r="L1031" s="452" t="s">
        <v>1612</v>
      </c>
    </row>
    <row r="1032" spans="1:12" hidden="1" x14ac:dyDescent="0.3">
      <c r="A1032" s="452" t="s">
        <v>1604</v>
      </c>
      <c r="B1032" s="453" t="s">
        <v>2669</v>
      </c>
      <c r="C1032" s="452" t="s">
        <v>464</v>
      </c>
      <c r="D1032" s="452" t="s">
        <v>1604</v>
      </c>
      <c r="F1032" s="452" t="s">
        <v>1233</v>
      </c>
      <c r="G1032" s="454"/>
      <c r="H1032" s="452" t="s">
        <v>2244</v>
      </c>
      <c r="I1032" s="452" t="s">
        <v>2244</v>
      </c>
      <c r="J1032" s="452" t="s">
        <v>2244</v>
      </c>
      <c r="K1032" s="452" t="s">
        <v>1607</v>
      </c>
      <c r="L1032" s="452" t="s">
        <v>1612</v>
      </c>
    </row>
    <row r="1033" spans="1:12" hidden="1" x14ac:dyDescent="0.3">
      <c r="A1033" s="452" t="s">
        <v>1604</v>
      </c>
      <c r="B1033" s="453" t="s">
        <v>2670</v>
      </c>
      <c r="C1033" s="452" t="s">
        <v>464</v>
      </c>
      <c r="D1033" s="452" t="s">
        <v>1604</v>
      </c>
      <c r="F1033" s="452" t="s">
        <v>1233</v>
      </c>
      <c r="G1033" s="454"/>
      <c r="H1033" s="452" t="s">
        <v>2244</v>
      </c>
      <c r="I1033" s="452" t="s">
        <v>2244</v>
      </c>
      <c r="J1033" s="452" t="s">
        <v>2244</v>
      </c>
      <c r="K1033" s="452" t="s">
        <v>1607</v>
      </c>
      <c r="L1033" s="452" t="s">
        <v>1612</v>
      </c>
    </row>
    <row r="1034" spans="1:12" hidden="1" x14ac:dyDescent="0.3">
      <c r="A1034" s="452" t="s">
        <v>1604</v>
      </c>
      <c r="B1034" s="453" t="s">
        <v>2671</v>
      </c>
      <c r="C1034" s="452" t="s">
        <v>464</v>
      </c>
      <c r="D1034" s="452" t="s">
        <v>1604</v>
      </c>
      <c r="F1034" s="452" t="s">
        <v>1233</v>
      </c>
      <c r="G1034" s="454"/>
      <c r="H1034" s="452" t="s">
        <v>2244</v>
      </c>
      <c r="I1034" s="452" t="s">
        <v>2244</v>
      </c>
      <c r="J1034" s="452" t="s">
        <v>2244</v>
      </c>
      <c r="K1034" s="452" t="s">
        <v>1607</v>
      </c>
      <c r="L1034" s="452" t="s">
        <v>1612</v>
      </c>
    </row>
    <row r="1035" spans="1:12" hidden="1" x14ac:dyDescent="0.3">
      <c r="A1035" s="452" t="s">
        <v>1604</v>
      </c>
      <c r="B1035" s="453" t="s">
        <v>2672</v>
      </c>
      <c r="C1035" s="452" t="s">
        <v>464</v>
      </c>
      <c r="D1035" s="452" t="s">
        <v>1604</v>
      </c>
      <c r="F1035" s="452" t="s">
        <v>1233</v>
      </c>
      <c r="G1035" s="454"/>
      <c r="H1035" s="452" t="s">
        <v>2244</v>
      </c>
      <c r="I1035" s="452" t="s">
        <v>2244</v>
      </c>
      <c r="J1035" s="452" t="s">
        <v>2244</v>
      </c>
      <c r="K1035" s="452" t="s">
        <v>1607</v>
      </c>
      <c r="L1035" s="452" t="s">
        <v>1612</v>
      </c>
    </row>
    <row r="1036" spans="1:12" hidden="1" x14ac:dyDescent="0.3">
      <c r="A1036" s="452" t="s">
        <v>1604</v>
      </c>
      <c r="B1036" s="453" t="s">
        <v>2673</v>
      </c>
      <c r="C1036" s="452" t="s">
        <v>464</v>
      </c>
      <c r="D1036" s="452" t="s">
        <v>1604</v>
      </c>
      <c r="F1036" s="452" t="s">
        <v>1233</v>
      </c>
      <c r="G1036" s="454"/>
      <c r="H1036" s="452" t="s">
        <v>2244</v>
      </c>
      <c r="I1036" s="452" t="s">
        <v>2244</v>
      </c>
      <c r="J1036" s="452" t="s">
        <v>2244</v>
      </c>
      <c r="K1036" s="452" t="s">
        <v>1607</v>
      </c>
      <c r="L1036" s="452" t="s">
        <v>1612</v>
      </c>
    </row>
    <row r="1037" spans="1:12" hidden="1" x14ac:dyDescent="0.3">
      <c r="A1037" s="452" t="s">
        <v>1604</v>
      </c>
      <c r="B1037" s="453" t="s">
        <v>2674</v>
      </c>
      <c r="C1037" s="452" t="s">
        <v>464</v>
      </c>
      <c r="D1037" s="452" t="s">
        <v>1604</v>
      </c>
      <c r="F1037" s="452" t="s">
        <v>1233</v>
      </c>
      <c r="G1037" s="454"/>
      <c r="H1037" s="452" t="s">
        <v>2244</v>
      </c>
      <c r="I1037" s="452" t="s">
        <v>2244</v>
      </c>
      <c r="J1037" s="452" t="s">
        <v>2244</v>
      </c>
      <c r="K1037" s="452" t="s">
        <v>1607</v>
      </c>
      <c r="L1037" s="452" t="s">
        <v>1612</v>
      </c>
    </row>
    <row r="1038" spans="1:12" hidden="1" x14ac:dyDescent="0.3">
      <c r="A1038" s="452" t="s">
        <v>1604</v>
      </c>
      <c r="B1038" s="453" t="s">
        <v>2675</v>
      </c>
      <c r="C1038" s="452" t="s">
        <v>464</v>
      </c>
      <c r="D1038" s="452" t="s">
        <v>1604</v>
      </c>
      <c r="F1038" s="452" t="s">
        <v>1233</v>
      </c>
      <c r="G1038" s="454"/>
      <c r="H1038" s="452" t="s">
        <v>2244</v>
      </c>
      <c r="I1038" s="452" t="s">
        <v>2244</v>
      </c>
      <c r="J1038" s="452" t="s">
        <v>2244</v>
      </c>
      <c r="K1038" s="452" t="s">
        <v>1607</v>
      </c>
      <c r="L1038" s="452" t="s">
        <v>1612</v>
      </c>
    </row>
    <row r="1039" spans="1:12" hidden="1" x14ac:dyDescent="0.3">
      <c r="A1039" s="452" t="s">
        <v>1604</v>
      </c>
      <c r="B1039" s="453" t="s">
        <v>2676</v>
      </c>
      <c r="C1039" s="452" t="s">
        <v>464</v>
      </c>
      <c r="D1039" s="452" t="s">
        <v>1604</v>
      </c>
      <c r="F1039" s="452" t="s">
        <v>1233</v>
      </c>
      <c r="G1039" s="454"/>
      <c r="H1039" s="452" t="s">
        <v>2244</v>
      </c>
      <c r="I1039" s="452" t="s">
        <v>2244</v>
      </c>
      <c r="J1039" s="452" t="s">
        <v>2244</v>
      </c>
      <c r="K1039" s="452" t="s">
        <v>1607</v>
      </c>
      <c r="L1039" s="452" t="s">
        <v>1612</v>
      </c>
    </row>
    <row r="1040" spans="1:12" hidden="1" x14ac:dyDescent="0.3">
      <c r="A1040" s="452" t="s">
        <v>1604</v>
      </c>
      <c r="B1040" s="453" t="s">
        <v>2677</v>
      </c>
      <c r="C1040" s="452" t="s">
        <v>464</v>
      </c>
      <c r="D1040" s="452" t="s">
        <v>1604</v>
      </c>
      <c r="F1040" s="452" t="s">
        <v>1233</v>
      </c>
      <c r="G1040" s="454"/>
      <c r="H1040" s="452" t="s">
        <v>2244</v>
      </c>
      <c r="I1040" s="452" t="s">
        <v>2244</v>
      </c>
      <c r="J1040" s="452" t="s">
        <v>2244</v>
      </c>
      <c r="K1040" s="452" t="s">
        <v>1607</v>
      </c>
      <c r="L1040" s="452" t="s">
        <v>1612</v>
      </c>
    </row>
    <row r="1041" spans="1:12" hidden="1" x14ac:dyDescent="0.3">
      <c r="A1041" s="452" t="s">
        <v>1604</v>
      </c>
      <c r="B1041" s="453" t="s">
        <v>2678</v>
      </c>
      <c r="C1041" s="452" t="s">
        <v>464</v>
      </c>
      <c r="D1041" s="452" t="s">
        <v>1604</v>
      </c>
      <c r="F1041" s="452" t="s">
        <v>1233</v>
      </c>
      <c r="G1041" s="454"/>
      <c r="H1041" s="452" t="s">
        <v>2244</v>
      </c>
      <c r="I1041" s="452" t="s">
        <v>2244</v>
      </c>
      <c r="J1041" s="452" t="s">
        <v>2244</v>
      </c>
      <c r="K1041" s="452" t="s">
        <v>1607</v>
      </c>
      <c r="L1041" s="452" t="s">
        <v>1612</v>
      </c>
    </row>
    <row r="1042" spans="1:12" hidden="1" x14ac:dyDescent="0.3">
      <c r="A1042" s="452" t="s">
        <v>1604</v>
      </c>
      <c r="B1042" s="453" t="s">
        <v>2679</v>
      </c>
      <c r="C1042" s="452" t="s">
        <v>464</v>
      </c>
      <c r="D1042" s="452" t="s">
        <v>1604</v>
      </c>
      <c r="F1042" s="452" t="s">
        <v>1233</v>
      </c>
      <c r="G1042" s="454"/>
      <c r="H1042" s="452" t="s">
        <v>2244</v>
      </c>
      <c r="I1042" s="452" t="s">
        <v>2244</v>
      </c>
      <c r="J1042" s="452" t="s">
        <v>2244</v>
      </c>
      <c r="K1042" s="452" t="s">
        <v>1607</v>
      </c>
      <c r="L1042" s="452" t="s">
        <v>1612</v>
      </c>
    </row>
    <row r="1043" spans="1:12" hidden="1" x14ac:dyDescent="0.3">
      <c r="A1043" s="452" t="s">
        <v>1604</v>
      </c>
      <c r="B1043" s="453" t="s">
        <v>2680</v>
      </c>
      <c r="C1043" s="452" t="s">
        <v>464</v>
      </c>
      <c r="D1043" s="452" t="s">
        <v>1604</v>
      </c>
      <c r="F1043" s="452" t="s">
        <v>1233</v>
      </c>
      <c r="G1043" s="454"/>
      <c r="H1043" s="452" t="s">
        <v>2244</v>
      </c>
      <c r="I1043" s="452" t="s">
        <v>2244</v>
      </c>
      <c r="J1043" s="452" t="s">
        <v>2244</v>
      </c>
      <c r="K1043" s="452" t="s">
        <v>1607</v>
      </c>
      <c r="L1043" s="452" t="s">
        <v>1612</v>
      </c>
    </row>
    <row r="1044" spans="1:12" hidden="1" x14ac:dyDescent="0.3">
      <c r="A1044" s="452" t="s">
        <v>1604</v>
      </c>
      <c r="B1044" s="453" t="s">
        <v>2681</v>
      </c>
      <c r="C1044" s="452" t="s">
        <v>464</v>
      </c>
      <c r="D1044" s="452" t="s">
        <v>1604</v>
      </c>
      <c r="F1044" s="452" t="s">
        <v>1233</v>
      </c>
      <c r="G1044" s="454"/>
      <c r="H1044" s="452" t="s">
        <v>2244</v>
      </c>
      <c r="I1044" s="452" t="s">
        <v>2244</v>
      </c>
      <c r="J1044" s="452" t="s">
        <v>2244</v>
      </c>
      <c r="K1044" s="452" t="s">
        <v>1607</v>
      </c>
      <c r="L1044" s="452" t="s">
        <v>1612</v>
      </c>
    </row>
    <row r="1045" spans="1:12" hidden="1" x14ac:dyDescent="0.3">
      <c r="A1045" s="452" t="s">
        <v>1604</v>
      </c>
      <c r="B1045" s="453" t="s">
        <v>2682</v>
      </c>
      <c r="C1045" s="452" t="s">
        <v>464</v>
      </c>
      <c r="D1045" s="452" t="s">
        <v>1604</v>
      </c>
      <c r="F1045" s="452" t="s">
        <v>1233</v>
      </c>
      <c r="G1045" s="454"/>
      <c r="H1045" s="452" t="s">
        <v>2244</v>
      </c>
      <c r="I1045" s="452" t="s">
        <v>2244</v>
      </c>
      <c r="J1045" s="452" t="s">
        <v>2244</v>
      </c>
      <c r="K1045" s="452" t="s">
        <v>1607</v>
      </c>
      <c r="L1045" s="452" t="s">
        <v>1612</v>
      </c>
    </row>
    <row r="1046" spans="1:12" hidden="1" x14ac:dyDescent="0.3">
      <c r="A1046" s="452" t="s">
        <v>1604</v>
      </c>
      <c r="B1046" s="453" t="s">
        <v>2683</v>
      </c>
      <c r="C1046" s="452" t="s">
        <v>464</v>
      </c>
      <c r="D1046" s="452" t="s">
        <v>1604</v>
      </c>
      <c r="F1046" s="452" t="s">
        <v>1233</v>
      </c>
      <c r="G1046" s="454"/>
      <c r="H1046" s="452" t="s">
        <v>2244</v>
      </c>
      <c r="I1046" s="452" t="s">
        <v>2244</v>
      </c>
      <c r="J1046" s="452" t="s">
        <v>2244</v>
      </c>
      <c r="K1046" s="452" t="s">
        <v>1607</v>
      </c>
      <c r="L1046" s="452" t="s">
        <v>1612</v>
      </c>
    </row>
    <row r="1047" spans="1:12" hidden="1" x14ac:dyDescent="0.3">
      <c r="A1047" s="452" t="s">
        <v>1604</v>
      </c>
      <c r="B1047" s="453" t="s">
        <v>2684</v>
      </c>
      <c r="C1047" s="452" t="s">
        <v>464</v>
      </c>
      <c r="D1047" s="452" t="s">
        <v>1604</v>
      </c>
      <c r="F1047" s="452" t="s">
        <v>1233</v>
      </c>
      <c r="G1047" s="454"/>
      <c r="H1047" s="452" t="s">
        <v>2244</v>
      </c>
      <c r="I1047" s="452" t="s">
        <v>2244</v>
      </c>
      <c r="J1047" s="452" t="s">
        <v>2244</v>
      </c>
      <c r="K1047" s="452" t="s">
        <v>1607</v>
      </c>
      <c r="L1047" s="452" t="s">
        <v>1612</v>
      </c>
    </row>
    <row r="1048" spans="1:12" hidden="1" x14ac:dyDescent="0.3">
      <c r="A1048" s="452" t="s">
        <v>1604</v>
      </c>
      <c r="B1048" s="453" t="s">
        <v>2685</v>
      </c>
      <c r="C1048" s="452" t="s">
        <v>464</v>
      </c>
      <c r="D1048" s="452" t="s">
        <v>1604</v>
      </c>
      <c r="F1048" s="452" t="s">
        <v>1233</v>
      </c>
      <c r="G1048" s="454"/>
      <c r="H1048" s="452" t="s">
        <v>2244</v>
      </c>
      <c r="I1048" s="452" t="s">
        <v>2244</v>
      </c>
      <c r="J1048" s="452" t="s">
        <v>2244</v>
      </c>
      <c r="K1048" s="452" t="s">
        <v>1607</v>
      </c>
      <c r="L1048" s="452" t="s">
        <v>1612</v>
      </c>
    </row>
    <row r="1049" spans="1:12" hidden="1" x14ac:dyDescent="0.3">
      <c r="A1049" s="452" t="s">
        <v>1604</v>
      </c>
      <c r="B1049" s="453" t="s">
        <v>2686</v>
      </c>
      <c r="C1049" s="452" t="s">
        <v>464</v>
      </c>
      <c r="D1049" s="452" t="s">
        <v>1604</v>
      </c>
      <c r="F1049" s="452" t="s">
        <v>1233</v>
      </c>
      <c r="G1049" s="454"/>
      <c r="H1049" s="452" t="s">
        <v>2244</v>
      </c>
      <c r="I1049" s="452" t="s">
        <v>2244</v>
      </c>
      <c r="J1049" s="452" t="s">
        <v>2244</v>
      </c>
      <c r="K1049" s="452" t="s">
        <v>1607</v>
      </c>
      <c r="L1049" s="452" t="s">
        <v>1612</v>
      </c>
    </row>
    <row r="1050" spans="1:12" hidden="1" x14ac:dyDescent="0.3">
      <c r="A1050" s="452" t="s">
        <v>1604</v>
      </c>
      <c r="B1050" s="453" t="s">
        <v>2687</v>
      </c>
      <c r="C1050" s="452" t="s">
        <v>464</v>
      </c>
      <c r="D1050" s="452" t="s">
        <v>1604</v>
      </c>
      <c r="F1050" s="452" t="s">
        <v>1233</v>
      </c>
      <c r="G1050" s="454"/>
      <c r="H1050" s="452" t="s">
        <v>2244</v>
      </c>
      <c r="I1050" s="452" t="s">
        <v>2244</v>
      </c>
      <c r="J1050" s="452" t="s">
        <v>2244</v>
      </c>
      <c r="K1050" s="452" t="s">
        <v>1607</v>
      </c>
      <c r="L1050" s="452" t="s">
        <v>1612</v>
      </c>
    </row>
    <row r="1051" spans="1:12" hidden="1" x14ac:dyDescent="0.3">
      <c r="A1051" s="452" t="s">
        <v>1604</v>
      </c>
      <c r="B1051" s="453" t="s">
        <v>2688</v>
      </c>
      <c r="C1051" s="452" t="s">
        <v>464</v>
      </c>
      <c r="D1051" s="452" t="s">
        <v>1604</v>
      </c>
      <c r="F1051" s="452" t="s">
        <v>1233</v>
      </c>
      <c r="G1051" s="454"/>
      <c r="H1051" s="452" t="s">
        <v>2244</v>
      </c>
      <c r="I1051" s="452" t="s">
        <v>2244</v>
      </c>
      <c r="J1051" s="452" t="s">
        <v>2244</v>
      </c>
      <c r="K1051" s="452" t="s">
        <v>1607</v>
      </c>
      <c r="L1051" s="452" t="s">
        <v>1612</v>
      </c>
    </row>
    <row r="1052" spans="1:12" hidden="1" x14ac:dyDescent="0.3">
      <c r="A1052" s="452" t="s">
        <v>1604</v>
      </c>
      <c r="B1052" s="453" t="s">
        <v>2689</v>
      </c>
      <c r="C1052" s="452" t="s">
        <v>464</v>
      </c>
      <c r="D1052" s="452" t="s">
        <v>1604</v>
      </c>
      <c r="F1052" s="452" t="s">
        <v>1233</v>
      </c>
      <c r="G1052" s="454"/>
      <c r="H1052" s="452" t="s">
        <v>2244</v>
      </c>
      <c r="I1052" s="452" t="s">
        <v>2244</v>
      </c>
      <c r="J1052" s="452" t="s">
        <v>2244</v>
      </c>
      <c r="K1052" s="452" t="s">
        <v>1607</v>
      </c>
      <c r="L1052" s="452" t="s">
        <v>1612</v>
      </c>
    </row>
    <row r="1053" spans="1:12" hidden="1" x14ac:dyDescent="0.3">
      <c r="A1053" s="452" t="s">
        <v>1604</v>
      </c>
      <c r="B1053" s="453" t="s">
        <v>2690</v>
      </c>
      <c r="C1053" s="452" t="s">
        <v>464</v>
      </c>
      <c r="D1053" s="452" t="s">
        <v>1604</v>
      </c>
      <c r="F1053" s="452" t="s">
        <v>1233</v>
      </c>
      <c r="G1053" s="454"/>
      <c r="H1053" s="452" t="s">
        <v>2244</v>
      </c>
      <c r="I1053" s="452" t="s">
        <v>2244</v>
      </c>
      <c r="J1053" s="452" t="s">
        <v>2244</v>
      </c>
      <c r="K1053" s="452" t="s">
        <v>1607</v>
      </c>
      <c r="L1053" s="452" t="s">
        <v>1612</v>
      </c>
    </row>
    <row r="1054" spans="1:12" hidden="1" x14ac:dyDescent="0.3">
      <c r="A1054" s="452" t="s">
        <v>1604</v>
      </c>
      <c r="B1054" s="453" t="s">
        <v>2691</v>
      </c>
      <c r="C1054" s="452" t="s">
        <v>464</v>
      </c>
      <c r="D1054" s="452" t="s">
        <v>1604</v>
      </c>
      <c r="F1054" s="452" t="s">
        <v>1233</v>
      </c>
      <c r="G1054" s="454"/>
      <c r="H1054" s="452" t="s">
        <v>2244</v>
      </c>
      <c r="I1054" s="452" t="s">
        <v>2244</v>
      </c>
      <c r="J1054" s="452" t="s">
        <v>2244</v>
      </c>
      <c r="K1054" s="452" t="s">
        <v>1607</v>
      </c>
      <c r="L1054" s="452" t="s">
        <v>1612</v>
      </c>
    </row>
    <row r="1055" spans="1:12" hidden="1" x14ac:dyDescent="0.3">
      <c r="A1055" s="452" t="s">
        <v>1604</v>
      </c>
      <c r="B1055" s="453" t="s">
        <v>2692</v>
      </c>
      <c r="C1055" s="452" t="s">
        <v>464</v>
      </c>
      <c r="D1055" s="452" t="s">
        <v>1604</v>
      </c>
      <c r="F1055" s="452" t="s">
        <v>1233</v>
      </c>
      <c r="G1055" s="454"/>
      <c r="H1055" s="452" t="s">
        <v>2244</v>
      </c>
      <c r="I1055" s="452" t="s">
        <v>2244</v>
      </c>
      <c r="J1055" s="452" t="s">
        <v>2244</v>
      </c>
      <c r="K1055" s="452" t="s">
        <v>1607</v>
      </c>
      <c r="L1055" s="452" t="s">
        <v>1612</v>
      </c>
    </row>
    <row r="1056" spans="1:12" hidden="1" x14ac:dyDescent="0.3">
      <c r="A1056" s="452" t="s">
        <v>1604</v>
      </c>
      <c r="B1056" s="453" t="s">
        <v>2693</v>
      </c>
      <c r="C1056" s="452" t="s">
        <v>464</v>
      </c>
      <c r="D1056" s="452" t="s">
        <v>1604</v>
      </c>
      <c r="F1056" s="452" t="s">
        <v>1233</v>
      </c>
      <c r="G1056" s="454"/>
      <c r="H1056" s="452" t="s">
        <v>2244</v>
      </c>
      <c r="I1056" s="452" t="s">
        <v>2244</v>
      </c>
      <c r="J1056" s="452" t="s">
        <v>2244</v>
      </c>
      <c r="K1056" s="452" t="s">
        <v>1607</v>
      </c>
      <c r="L1056" s="452" t="s">
        <v>1612</v>
      </c>
    </row>
    <row r="1057" spans="1:12" hidden="1" x14ac:dyDescent="0.3">
      <c r="A1057" s="452" t="s">
        <v>1604</v>
      </c>
      <c r="B1057" s="453" t="s">
        <v>2694</v>
      </c>
      <c r="C1057" s="452" t="s">
        <v>464</v>
      </c>
      <c r="D1057" s="452" t="s">
        <v>1604</v>
      </c>
      <c r="F1057" s="452" t="s">
        <v>1233</v>
      </c>
      <c r="G1057" s="454"/>
      <c r="H1057" s="452" t="s">
        <v>2244</v>
      </c>
      <c r="I1057" s="452" t="s">
        <v>2244</v>
      </c>
      <c r="J1057" s="452" t="s">
        <v>2244</v>
      </c>
      <c r="K1057" s="452" t="s">
        <v>1607</v>
      </c>
      <c r="L1057" s="452" t="s">
        <v>1612</v>
      </c>
    </row>
    <row r="1058" spans="1:12" hidden="1" x14ac:dyDescent="0.3">
      <c r="A1058" s="452" t="s">
        <v>1604</v>
      </c>
      <c r="B1058" s="453" t="s">
        <v>2695</v>
      </c>
      <c r="C1058" s="452" t="s">
        <v>464</v>
      </c>
      <c r="D1058" s="452" t="s">
        <v>1604</v>
      </c>
      <c r="F1058" s="452" t="s">
        <v>1233</v>
      </c>
      <c r="G1058" s="454"/>
      <c r="H1058" s="452" t="s">
        <v>2244</v>
      </c>
      <c r="I1058" s="452" t="s">
        <v>2244</v>
      </c>
      <c r="J1058" s="452" t="s">
        <v>2244</v>
      </c>
      <c r="K1058" s="452" t="s">
        <v>1607</v>
      </c>
      <c r="L1058" s="452" t="s">
        <v>1612</v>
      </c>
    </row>
    <row r="1059" spans="1:12" hidden="1" x14ac:dyDescent="0.3">
      <c r="A1059" s="452" t="s">
        <v>1604</v>
      </c>
      <c r="B1059" s="453" t="s">
        <v>2696</v>
      </c>
      <c r="C1059" s="452" t="s">
        <v>464</v>
      </c>
      <c r="D1059" s="452" t="s">
        <v>1604</v>
      </c>
      <c r="F1059" s="452" t="s">
        <v>1233</v>
      </c>
      <c r="G1059" s="454"/>
      <c r="H1059" s="452" t="s">
        <v>2244</v>
      </c>
      <c r="I1059" s="452" t="s">
        <v>2244</v>
      </c>
      <c r="J1059" s="452" t="s">
        <v>2244</v>
      </c>
      <c r="K1059" s="452" t="s">
        <v>1607</v>
      </c>
      <c r="L1059" s="452" t="s">
        <v>1612</v>
      </c>
    </row>
    <row r="1060" spans="1:12" hidden="1" x14ac:dyDescent="0.3">
      <c r="A1060" s="452" t="s">
        <v>1604</v>
      </c>
      <c r="B1060" s="453" t="s">
        <v>2697</v>
      </c>
      <c r="C1060" s="452" t="s">
        <v>464</v>
      </c>
      <c r="D1060" s="452" t="s">
        <v>1604</v>
      </c>
      <c r="F1060" s="452" t="s">
        <v>1233</v>
      </c>
      <c r="G1060" s="454"/>
      <c r="H1060" s="452" t="s">
        <v>2244</v>
      </c>
      <c r="I1060" s="452" t="s">
        <v>2244</v>
      </c>
      <c r="J1060" s="452" t="s">
        <v>2244</v>
      </c>
      <c r="K1060" s="452" t="s">
        <v>1607</v>
      </c>
      <c r="L1060" s="452" t="s">
        <v>1612</v>
      </c>
    </row>
    <row r="1061" spans="1:12" hidden="1" x14ac:dyDescent="0.3">
      <c r="A1061" s="452" t="s">
        <v>1604</v>
      </c>
      <c r="B1061" s="453" t="s">
        <v>2698</v>
      </c>
      <c r="C1061" s="452" t="s">
        <v>464</v>
      </c>
      <c r="D1061" s="452" t="s">
        <v>1604</v>
      </c>
      <c r="F1061" s="452" t="s">
        <v>1233</v>
      </c>
      <c r="G1061" s="454"/>
      <c r="H1061" s="452" t="s">
        <v>2244</v>
      </c>
      <c r="I1061" s="452" t="s">
        <v>2244</v>
      </c>
      <c r="J1061" s="452" t="s">
        <v>2244</v>
      </c>
      <c r="K1061" s="452" t="s">
        <v>1607</v>
      </c>
      <c r="L1061" s="452" t="s">
        <v>1612</v>
      </c>
    </row>
    <row r="1062" spans="1:12" hidden="1" x14ac:dyDescent="0.3">
      <c r="A1062" s="452" t="s">
        <v>1604</v>
      </c>
      <c r="B1062" s="453" t="s">
        <v>2699</v>
      </c>
      <c r="C1062" s="452" t="s">
        <v>464</v>
      </c>
      <c r="D1062" s="452" t="s">
        <v>1604</v>
      </c>
      <c r="F1062" s="452" t="s">
        <v>1233</v>
      </c>
      <c r="G1062" s="454"/>
      <c r="H1062" s="452" t="s">
        <v>2244</v>
      </c>
      <c r="I1062" s="452" t="s">
        <v>2244</v>
      </c>
      <c r="J1062" s="452" t="s">
        <v>2244</v>
      </c>
      <c r="K1062" s="452" t="s">
        <v>1607</v>
      </c>
      <c r="L1062" s="452" t="s">
        <v>1612</v>
      </c>
    </row>
    <row r="1063" spans="1:12" hidden="1" x14ac:dyDescent="0.3">
      <c r="A1063" s="452" t="s">
        <v>1604</v>
      </c>
      <c r="B1063" s="453" t="s">
        <v>2700</v>
      </c>
      <c r="C1063" s="452" t="s">
        <v>464</v>
      </c>
      <c r="D1063" s="452" t="s">
        <v>1604</v>
      </c>
      <c r="F1063" s="452" t="s">
        <v>1233</v>
      </c>
      <c r="G1063" s="454"/>
      <c r="H1063" s="452" t="s">
        <v>2244</v>
      </c>
      <c r="I1063" s="452" t="s">
        <v>2244</v>
      </c>
      <c r="J1063" s="452" t="s">
        <v>2244</v>
      </c>
      <c r="K1063" s="452" t="s">
        <v>1607</v>
      </c>
      <c r="L1063" s="452" t="s">
        <v>1612</v>
      </c>
    </row>
    <row r="1064" spans="1:12" hidden="1" x14ac:dyDescent="0.3">
      <c r="A1064" s="452" t="s">
        <v>1604</v>
      </c>
      <c r="B1064" s="453" t="s">
        <v>2701</v>
      </c>
      <c r="C1064" s="452" t="s">
        <v>464</v>
      </c>
      <c r="D1064" s="452" t="s">
        <v>1604</v>
      </c>
      <c r="F1064" s="452" t="s">
        <v>1233</v>
      </c>
      <c r="G1064" s="454"/>
      <c r="H1064" s="452" t="s">
        <v>2244</v>
      </c>
      <c r="I1064" s="452" t="s">
        <v>2244</v>
      </c>
      <c r="J1064" s="452" t="s">
        <v>2244</v>
      </c>
      <c r="K1064" s="452" t="s">
        <v>1607</v>
      </c>
      <c r="L1064" s="452" t="s">
        <v>1612</v>
      </c>
    </row>
    <row r="1065" spans="1:12" hidden="1" x14ac:dyDescent="0.3">
      <c r="A1065" s="452" t="s">
        <v>1604</v>
      </c>
      <c r="B1065" s="453" t="s">
        <v>2702</v>
      </c>
      <c r="C1065" s="452" t="s">
        <v>464</v>
      </c>
      <c r="D1065" s="452" t="s">
        <v>1604</v>
      </c>
      <c r="F1065" s="452" t="s">
        <v>1233</v>
      </c>
      <c r="G1065" s="454"/>
      <c r="H1065" s="452" t="s">
        <v>1298</v>
      </c>
      <c r="I1065" s="452" t="s">
        <v>1298</v>
      </c>
      <c r="J1065" s="452" t="s">
        <v>1298</v>
      </c>
      <c r="K1065" s="452" t="s">
        <v>1607</v>
      </c>
      <c r="L1065" s="452" t="s">
        <v>1612</v>
      </c>
    </row>
    <row r="1066" spans="1:12" hidden="1" x14ac:dyDescent="0.3">
      <c r="A1066" s="452" t="s">
        <v>1604</v>
      </c>
      <c r="B1066" s="453" t="s">
        <v>2703</v>
      </c>
      <c r="C1066" s="452" t="s">
        <v>464</v>
      </c>
      <c r="D1066" s="452" t="s">
        <v>1604</v>
      </c>
      <c r="F1066" s="452" t="s">
        <v>1233</v>
      </c>
      <c r="G1066" s="454"/>
      <c r="H1066" s="452" t="s">
        <v>1298</v>
      </c>
      <c r="I1066" s="452" t="s">
        <v>1298</v>
      </c>
      <c r="J1066" s="452" t="s">
        <v>1298</v>
      </c>
      <c r="K1066" s="452" t="s">
        <v>1607</v>
      </c>
      <c r="L1066" s="452" t="s">
        <v>1612</v>
      </c>
    </row>
    <row r="1067" spans="1:12" hidden="1" x14ac:dyDescent="0.3">
      <c r="A1067" s="452" t="s">
        <v>1604</v>
      </c>
      <c r="B1067" s="453" t="s">
        <v>2704</v>
      </c>
      <c r="C1067" s="452" t="s">
        <v>464</v>
      </c>
      <c r="D1067" s="452" t="s">
        <v>1604</v>
      </c>
      <c r="F1067" s="452" t="s">
        <v>1233</v>
      </c>
      <c r="G1067" s="454"/>
      <c r="H1067" s="452" t="s">
        <v>1298</v>
      </c>
      <c r="I1067" s="452" t="s">
        <v>1298</v>
      </c>
      <c r="J1067" s="452" t="s">
        <v>1298</v>
      </c>
      <c r="K1067" s="452" t="s">
        <v>1607</v>
      </c>
      <c r="L1067" s="452" t="s">
        <v>1612</v>
      </c>
    </row>
    <row r="1068" spans="1:12" hidden="1" x14ac:dyDescent="0.3">
      <c r="A1068" s="452" t="s">
        <v>1604</v>
      </c>
      <c r="B1068" s="453" t="s">
        <v>2705</v>
      </c>
      <c r="C1068" s="452" t="s">
        <v>464</v>
      </c>
      <c r="D1068" s="452" t="s">
        <v>1604</v>
      </c>
      <c r="F1068" s="452" t="s">
        <v>1233</v>
      </c>
      <c r="G1068" s="454"/>
      <c r="H1068" s="452" t="s">
        <v>1298</v>
      </c>
      <c r="I1068" s="452" t="s">
        <v>1298</v>
      </c>
      <c r="J1068" s="452" t="s">
        <v>1298</v>
      </c>
      <c r="K1068" s="452" t="s">
        <v>1607</v>
      </c>
      <c r="L1068" s="452" t="s">
        <v>1612</v>
      </c>
    </row>
    <row r="1069" spans="1:12" hidden="1" x14ac:dyDescent="0.3">
      <c r="A1069" s="452" t="s">
        <v>1604</v>
      </c>
      <c r="B1069" s="453" t="s">
        <v>2706</v>
      </c>
      <c r="C1069" s="452" t="s">
        <v>464</v>
      </c>
      <c r="D1069" s="452" t="s">
        <v>1604</v>
      </c>
      <c r="F1069" s="452" t="s">
        <v>1233</v>
      </c>
      <c r="G1069" s="454"/>
      <c r="H1069" s="452" t="s">
        <v>1298</v>
      </c>
      <c r="I1069" s="452" t="s">
        <v>1298</v>
      </c>
      <c r="J1069" s="452" t="s">
        <v>1298</v>
      </c>
      <c r="K1069" s="452" t="s">
        <v>1607</v>
      </c>
      <c r="L1069" s="452" t="s">
        <v>1612</v>
      </c>
    </row>
    <row r="1070" spans="1:12" hidden="1" x14ac:dyDescent="0.3">
      <c r="A1070" s="452" t="s">
        <v>1604</v>
      </c>
      <c r="B1070" s="453" t="s">
        <v>2707</v>
      </c>
      <c r="C1070" s="452" t="s">
        <v>464</v>
      </c>
      <c r="D1070" s="452" t="s">
        <v>1604</v>
      </c>
      <c r="F1070" s="452" t="s">
        <v>1233</v>
      </c>
      <c r="G1070" s="454"/>
      <c r="H1070" s="452" t="s">
        <v>1298</v>
      </c>
      <c r="I1070" s="452" t="s">
        <v>1298</v>
      </c>
      <c r="J1070" s="452" t="s">
        <v>1298</v>
      </c>
      <c r="K1070" s="452" t="s">
        <v>1607</v>
      </c>
      <c r="L1070" s="452" t="s">
        <v>1612</v>
      </c>
    </row>
    <row r="1071" spans="1:12" hidden="1" x14ac:dyDescent="0.3">
      <c r="A1071" s="452" t="s">
        <v>1604</v>
      </c>
      <c r="B1071" s="453" t="s">
        <v>2708</v>
      </c>
      <c r="C1071" s="452" t="s">
        <v>464</v>
      </c>
      <c r="D1071" s="452" t="s">
        <v>1604</v>
      </c>
      <c r="F1071" s="452" t="s">
        <v>1233</v>
      </c>
      <c r="G1071" s="454"/>
      <c r="H1071" s="452" t="s">
        <v>1298</v>
      </c>
      <c r="I1071" s="452" t="s">
        <v>1298</v>
      </c>
      <c r="J1071" s="452" t="s">
        <v>1298</v>
      </c>
      <c r="K1071" s="452" t="s">
        <v>1607</v>
      </c>
      <c r="L1071" s="452" t="s">
        <v>1612</v>
      </c>
    </row>
    <row r="1072" spans="1:12" hidden="1" x14ac:dyDescent="0.3">
      <c r="A1072" s="452" t="s">
        <v>1604</v>
      </c>
      <c r="B1072" s="453" t="s">
        <v>2709</v>
      </c>
      <c r="C1072" s="452" t="s">
        <v>464</v>
      </c>
      <c r="D1072" s="452" t="s">
        <v>1604</v>
      </c>
      <c r="F1072" s="452" t="s">
        <v>1233</v>
      </c>
      <c r="G1072" s="454"/>
      <c r="H1072" s="452" t="s">
        <v>1298</v>
      </c>
      <c r="I1072" s="452" t="s">
        <v>1298</v>
      </c>
      <c r="J1072" s="452" t="s">
        <v>1298</v>
      </c>
      <c r="K1072" s="452" t="s">
        <v>1607</v>
      </c>
      <c r="L1072" s="452" t="s">
        <v>1612</v>
      </c>
    </row>
    <row r="1073" spans="1:12" hidden="1" x14ac:dyDescent="0.3">
      <c r="A1073" s="452" t="s">
        <v>1604</v>
      </c>
      <c r="B1073" s="453" t="s">
        <v>2710</v>
      </c>
      <c r="C1073" s="452" t="s">
        <v>464</v>
      </c>
      <c r="D1073" s="452" t="s">
        <v>1604</v>
      </c>
      <c r="F1073" s="452" t="s">
        <v>1233</v>
      </c>
      <c r="G1073" s="454"/>
      <c r="H1073" s="452" t="s">
        <v>1298</v>
      </c>
      <c r="I1073" s="452" t="s">
        <v>1298</v>
      </c>
      <c r="J1073" s="452" t="s">
        <v>1298</v>
      </c>
      <c r="K1073" s="452" t="s">
        <v>1607</v>
      </c>
      <c r="L1073" s="452" t="s">
        <v>1612</v>
      </c>
    </row>
    <row r="1074" spans="1:12" hidden="1" x14ac:dyDescent="0.3">
      <c r="A1074" s="452" t="s">
        <v>1604</v>
      </c>
      <c r="B1074" s="453" t="s">
        <v>2711</v>
      </c>
      <c r="C1074" s="452" t="s">
        <v>464</v>
      </c>
      <c r="D1074" s="452" t="s">
        <v>1604</v>
      </c>
      <c r="F1074" s="452" t="s">
        <v>1233</v>
      </c>
      <c r="G1074" s="454"/>
      <c r="H1074" s="452" t="s">
        <v>1298</v>
      </c>
      <c r="I1074" s="452" t="s">
        <v>1298</v>
      </c>
      <c r="J1074" s="452" t="s">
        <v>1298</v>
      </c>
      <c r="K1074" s="452" t="s">
        <v>1607</v>
      </c>
      <c r="L1074" s="452" t="s">
        <v>1612</v>
      </c>
    </row>
    <row r="1075" spans="1:12" hidden="1" x14ac:dyDescent="0.3">
      <c r="A1075" s="452" t="s">
        <v>1604</v>
      </c>
      <c r="B1075" s="453" t="s">
        <v>2712</v>
      </c>
      <c r="C1075" s="452" t="s">
        <v>464</v>
      </c>
      <c r="D1075" s="452" t="s">
        <v>1604</v>
      </c>
      <c r="F1075" s="452" t="s">
        <v>1233</v>
      </c>
      <c r="G1075" s="454"/>
      <c r="H1075" s="452" t="s">
        <v>1298</v>
      </c>
      <c r="I1075" s="452" t="s">
        <v>1298</v>
      </c>
      <c r="J1075" s="452" t="s">
        <v>1298</v>
      </c>
      <c r="K1075" s="452" t="s">
        <v>1607</v>
      </c>
      <c r="L1075" s="452" t="s">
        <v>1612</v>
      </c>
    </row>
    <row r="1076" spans="1:12" hidden="1" x14ac:dyDescent="0.3">
      <c r="A1076" s="452" t="s">
        <v>1604</v>
      </c>
      <c r="B1076" s="453" t="s">
        <v>2713</v>
      </c>
      <c r="C1076" s="452" t="s">
        <v>464</v>
      </c>
      <c r="D1076" s="452" t="s">
        <v>1604</v>
      </c>
      <c r="F1076" s="452" t="s">
        <v>1233</v>
      </c>
      <c r="G1076" s="454"/>
      <c r="H1076" s="452" t="s">
        <v>1298</v>
      </c>
      <c r="I1076" s="452" t="s">
        <v>1298</v>
      </c>
      <c r="J1076" s="452" t="s">
        <v>1298</v>
      </c>
      <c r="K1076" s="452" t="s">
        <v>1607</v>
      </c>
      <c r="L1076" s="452" t="s">
        <v>1612</v>
      </c>
    </row>
    <row r="1077" spans="1:12" hidden="1" x14ac:dyDescent="0.3">
      <c r="A1077" s="452" t="s">
        <v>1604</v>
      </c>
      <c r="B1077" s="453" t="s">
        <v>2714</v>
      </c>
      <c r="C1077" s="452" t="s">
        <v>464</v>
      </c>
      <c r="D1077" s="452" t="s">
        <v>1604</v>
      </c>
      <c r="F1077" s="452" t="s">
        <v>1233</v>
      </c>
      <c r="G1077" s="454"/>
      <c r="H1077" s="452" t="s">
        <v>1298</v>
      </c>
      <c r="I1077" s="452" t="s">
        <v>1298</v>
      </c>
      <c r="J1077" s="452" t="s">
        <v>1298</v>
      </c>
      <c r="K1077" s="452" t="s">
        <v>1607</v>
      </c>
      <c r="L1077" s="452" t="s">
        <v>1612</v>
      </c>
    </row>
    <row r="1078" spans="1:12" hidden="1" x14ac:dyDescent="0.3">
      <c r="A1078" s="452" t="s">
        <v>1604</v>
      </c>
      <c r="B1078" s="453" t="s">
        <v>2715</v>
      </c>
      <c r="C1078" s="452" t="s">
        <v>464</v>
      </c>
      <c r="D1078" s="452" t="s">
        <v>1604</v>
      </c>
      <c r="F1078" s="452" t="s">
        <v>1233</v>
      </c>
      <c r="G1078" s="454"/>
      <c r="H1078" s="452" t="s">
        <v>1298</v>
      </c>
      <c r="I1078" s="452" t="s">
        <v>1298</v>
      </c>
      <c r="J1078" s="452" t="s">
        <v>1298</v>
      </c>
      <c r="K1078" s="452" t="s">
        <v>1607</v>
      </c>
      <c r="L1078" s="452" t="s">
        <v>1612</v>
      </c>
    </row>
    <row r="1079" spans="1:12" hidden="1" x14ac:dyDescent="0.3">
      <c r="A1079" s="452" t="s">
        <v>1604</v>
      </c>
      <c r="B1079" s="453" t="s">
        <v>2716</v>
      </c>
      <c r="C1079" s="452" t="s">
        <v>464</v>
      </c>
      <c r="D1079" s="452" t="s">
        <v>1604</v>
      </c>
      <c r="F1079" s="452" t="s">
        <v>1233</v>
      </c>
      <c r="G1079" s="454"/>
      <c r="H1079" s="452" t="s">
        <v>1298</v>
      </c>
      <c r="I1079" s="452" t="s">
        <v>1298</v>
      </c>
      <c r="J1079" s="452" t="s">
        <v>1298</v>
      </c>
      <c r="K1079" s="452" t="s">
        <v>1607</v>
      </c>
      <c r="L1079" s="452" t="s">
        <v>1612</v>
      </c>
    </row>
    <row r="1080" spans="1:12" hidden="1" x14ac:dyDescent="0.3">
      <c r="A1080" s="452" t="s">
        <v>1604</v>
      </c>
      <c r="B1080" s="453" t="s">
        <v>2717</v>
      </c>
      <c r="C1080" s="452" t="s">
        <v>464</v>
      </c>
      <c r="D1080" s="452" t="s">
        <v>1604</v>
      </c>
      <c r="F1080" s="452" t="s">
        <v>1233</v>
      </c>
      <c r="G1080" s="454"/>
      <c r="H1080" s="452" t="s">
        <v>1971</v>
      </c>
      <c r="I1080" s="452" t="s">
        <v>1971</v>
      </c>
      <c r="J1080" s="452" t="s">
        <v>1971</v>
      </c>
      <c r="K1080" s="452" t="s">
        <v>1607</v>
      </c>
      <c r="L1080" s="452" t="s">
        <v>1612</v>
      </c>
    </row>
    <row r="1081" spans="1:12" hidden="1" x14ac:dyDescent="0.3">
      <c r="A1081" s="452" t="s">
        <v>1604</v>
      </c>
      <c r="B1081" s="453" t="s">
        <v>2718</v>
      </c>
      <c r="C1081" s="452" t="s">
        <v>464</v>
      </c>
      <c r="D1081" s="452" t="s">
        <v>1604</v>
      </c>
      <c r="E1081" s="452" t="s">
        <v>2719</v>
      </c>
      <c r="F1081" s="452" t="s">
        <v>1233</v>
      </c>
      <c r="G1081" s="454"/>
      <c r="H1081" s="452" t="s">
        <v>24</v>
      </c>
      <c r="I1081" s="452" t="s">
        <v>24</v>
      </c>
      <c r="J1081" s="452" t="s">
        <v>24</v>
      </c>
      <c r="K1081" s="452" t="s">
        <v>1607</v>
      </c>
      <c r="L1081" s="452" t="s">
        <v>1612</v>
      </c>
    </row>
    <row r="1082" spans="1:12" hidden="1" x14ac:dyDescent="0.3">
      <c r="A1082" s="452" t="s">
        <v>1604</v>
      </c>
      <c r="B1082" s="453" t="s">
        <v>2720</v>
      </c>
      <c r="C1082" s="452" t="s">
        <v>464</v>
      </c>
      <c r="D1082" s="452" t="s">
        <v>1604</v>
      </c>
      <c r="F1082" s="452" t="s">
        <v>1233</v>
      </c>
      <c r="G1082" s="454"/>
      <c r="H1082" s="452" t="s">
        <v>2721</v>
      </c>
      <c r="I1082" s="452" t="s">
        <v>2721</v>
      </c>
      <c r="J1082" s="452" t="s">
        <v>2721</v>
      </c>
      <c r="K1082" s="452" t="s">
        <v>1607</v>
      </c>
      <c r="L1082" s="452" t="s">
        <v>1612</v>
      </c>
    </row>
    <row r="1083" spans="1:12" hidden="1" x14ac:dyDescent="0.3">
      <c r="A1083" s="452" t="s">
        <v>1604</v>
      </c>
      <c r="B1083" s="453" t="s">
        <v>2722</v>
      </c>
      <c r="C1083" s="452" t="s">
        <v>464</v>
      </c>
      <c r="D1083" s="452" t="s">
        <v>1604</v>
      </c>
      <c r="F1083" s="452" t="s">
        <v>1233</v>
      </c>
      <c r="G1083" s="454"/>
      <c r="H1083" s="452" t="s">
        <v>2721</v>
      </c>
      <c r="I1083" s="452" t="s">
        <v>2721</v>
      </c>
      <c r="J1083" s="452" t="s">
        <v>2721</v>
      </c>
      <c r="K1083" s="452" t="s">
        <v>1607</v>
      </c>
      <c r="L1083" s="452" t="s">
        <v>1612</v>
      </c>
    </row>
    <row r="1084" spans="1:12" hidden="1" x14ac:dyDescent="0.3">
      <c r="A1084" s="452" t="s">
        <v>1604</v>
      </c>
      <c r="B1084" s="453" t="s">
        <v>2723</v>
      </c>
      <c r="C1084" s="452" t="s">
        <v>464</v>
      </c>
      <c r="D1084" s="452" t="s">
        <v>1604</v>
      </c>
      <c r="F1084" s="452" t="s">
        <v>1233</v>
      </c>
      <c r="G1084" s="454"/>
      <c r="H1084" s="452" t="s">
        <v>484</v>
      </c>
      <c r="I1084" s="452" t="s">
        <v>484</v>
      </c>
      <c r="J1084" s="452" t="s">
        <v>484</v>
      </c>
      <c r="K1084" s="452" t="s">
        <v>1607</v>
      </c>
      <c r="L1084" s="452" t="s">
        <v>1612</v>
      </c>
    </row>
    <row r="1085" spans="1:12" hidden="1" x14ac:dyDescent="0.3">
      <c r="A1085" s="452" t="s">
        <v>1604</v>
      </c>
      <c r="B1085" s="453" t="s">
        <v>2724</v>
      </c>
      <c r="C1085" s="452" t="s">
        <v>464</v>
      </c>
      <c r="D1085" s="452" t="s">
        <v>1604</v>
      </c>
      <c r="F1085" s="452" t="s">
        <v>1233</v>
      </c>
      <c r="G1085" s="454"/>
      <c r="H1085" s="452" t="s">
        <v>484</v>
      </c>
      <c r="I1085" s="452" t="s">
        <v>484</v>
      </c>
      <c r="J1085" s="452" t="s">
        <v>484</v>
      </c>
      <c r="K1085" s="452" t="s">
        <v>1607</v>
      </c>
      <c r="L1085" s="452" t="s">
        <v>1612</v>
      </c>
    </row>
    <row r="1086" spans="1:12" hidden="1" x14ac:dyDescent="0.3">
      <c r="A1086" s="452" t="s">
        <v>1604</v>
      </c>
      <c r="B1086" s="453" t="s">
        <v>2725</v>
      </c>
      <c r="C1086" s="452" t="s">
        <v>464</v>
      </c>
      <c r="D1086" s="452" t="s">
        <v>1604</v>
      </c>
      <c r="F1086" s="452" t="s">
        <v>1233</v>
      </c>
      <c r="G1086" s="454"/>
      <c r="H1086" s="452" t="s">
        <v>484</v>
      </c>
      <c r="I1086" s="452" t="s">
        <v>484</v>
      </c>
      <c r="J1086" s="452" t="s">
        <v>484</v>
      </c>
      <c r="K1086" s="452" t="s">
        <v>1607</v>
      </c>
      <c r="L1086" s="452" t="s">
        <v>1612</v>
      </c>
    </row>
    <row r="1087" spans="1:12" hidden="1" x14ac:dyDescent="0.3">
      <c r="A1087" s="452" t="s">
        <v>1604</v>
      </c>
      <c r="B1087" s="453" t="s">
        <v>2726</v>
      </c>
      <c r="C1087" s="452" t="s">
        <v>464</v>
      </c>
      <c r="D1087" s="452" t="s">
        <v>1604</v>
      </c>
      <c r="F1087" s="452" t="s">
        <v>1233</v>
      </c>
      <c r="G1087" s="454"/>
      <c r="H1087" s="452" t="s">
        <v>484</v>
      </c>
      <c r="I1087" s="452" t="s">
        <v>484</v>
      </c>
      <c r="J1087" s="452" t="s">
        <v>484</v>
      </c>
      <c r="K1087" s="452" t="s">
        <v>1607</v>
      </c>
      <c r="L1087" s="452" t="s">
        <v>1612</v>
      </c>
    </row>
    <row r="1088" spans="1:12" hidden="1" x14ac:dyDescent="0.3">
      <c r="A1088" s="452" t="s">
        <v>1604</v>
      </c>
      <c r="B1088" s="453" t="s">
        <v>2727</v>
      </c>
      <c r="C1088" s="452" t="s">
        <v>464</v>
      </c>
      <c r="D1088" s="452" t="s">
        <v>1604</v>
      </c>
      <c r="F1088" s="452" t="s">
        <v>1233</v>
      </c>
      <c r="G1088" s="454"/>
      <c r="H1088" s="452" t="s">
        <v>484</v>
      </c>
      <c r="I1088" s="452" t="s">
        <v>484</v>
      </c>
      <c r="J1088" s="452" t="s">
        <v>484</v>
      </c>
      <c r="K1088" s="452" t="s">
        <v>1607</v>
      </c>
      <c r="L1088" s="452" t="s">
        <v>1612</v>
      </c>
    </row>
    <row r="1089" spans="1:12" hidden="1" x14ac:dyDescent="0.3">
      <c r="A1089" s="452" t="s">
        <v>1604</v>
      </c>
      <c r="B1089" s="453" t="s">
        <v>2728</v>
      </c>
      <c r="C1089" s="452" t="s">
        <v>464</v>
      </c>
      <c r="D1089" s="452" t="s">
        <v>1604</v>
      </c>
      <c r="F1089" s="452" t="s">
        <v>1233</v>
      </c>
      <c r="G1089" s="454"/>
      <c r="H1089" s="452" t="s">
        <v>685</v>
      </c>
      <c r="I1089" s="452" t="s">
        <v>685</v>
      </c>
      <c r="J1089" s="452" t="s">
        <v>685</v>
      </c>
      <c r="K1089" s="452" t="s">
        <v>1607</v>
      </c>
      <c r="L1089" s="452" t="s">
        <v>1612</v>
      </c>
    </row>
    <row r="1090" spans="1:12" hidden="1" x14ac:dyDescent="0.3">
      <c r="A1090" s="452" t="s">
        <v>1604</v>
      </c>
      <c r="B1090" s="453" t="s">
        <v>2729</v>
      </c>
      <c r="C1090" s="452" t="s">
        <v>464</v>
      </c>
      <c r="D1090" s="452" t="s">
        <v>1604</v>
      </c>
      <c r="F1090" s="452" t="s">
        <v>1233</v>
      </c>
      <c r="G1090" s="454"/>
      <c r="H1090" s="452" t="s">
        <v>685</v>
      </c>
      <c r="I1090" s="452" t="s">
        <v>685</v>
      </c>
      <c r="J1090" s="452" t="s">
        <v>685</v>
      </c>
      <c r="K1090" s="452" t="s">
        <v>1607</v>
      </c>
      <c r="L1090" s="452" t="s">
        <v>1612</v>
      </c>
    </row>
    <row r="1091" spans="1:12" hidden="1" x14ac:dyDescent="0.3">
      <c r="A1091" s="452" t="s">
        <v>1604</v>
      </c>
      <c r="B1091" s="453" t="s">
        <v>2730</v>
      </c>
      <c r="C1091" s="452" t="s">
        <v>464</v>
      </c>
      <c r="D1091" s="452" t="s">
        <v>1604</v>
      </c>
      <c r="F1091" s="452" t="s">
        <v>1233</v>
      </c>
      <c r="G1091" s="454"/>
      <c r="H1091" s="452" t="s">
        <v>685</v>
      </c>
      <c r="I1091" s="452" t="s">
        <v>685</v>
      </c>
      <c r="J1091" s="452" t="s">
        <v>685</v>
      </c>
      <c r="K1091" s="452" t="s">
        <v>1607</v>
      </c>
      <c r="L1091" s="452" t="s">
        <v>1612</v>
      </c>
    </row>
    <row r="1092" spans="1:12" hidden="1" x14ac:dyDescent="0.3">
      <c r="A1092" s="452" t="s">
        <v>1604</v>
      </c>
      <c r="B1092" s="453" t="s">
        <v>2731</v>
      </c>
      <c r="C1092" s="452" t="s">
        <v>464</v>
      </c>
      <c r="D1092" s="452" t="s">
        <v>1604</v>
      </c>
      <c r="F1092" s="452" t="s">
        <v>1233</v>
      </c>
      <c r="G1092" s="454"/>
      <c r="H1092" s="452" t="s">
        <v>685</v>
      </c>
      <c r="I1092" s="452" t="s">
        <v>685</v>
      </c>
      <c r="J1092" s="452" t="s">
        <v>685</v>
      </c>
      <c r="K1092" s="452" t="s">
        <v>1607</v>
      </c>
      <c r="L1092" s="452" t="s">
        <v>1612</v>
      </c>
    </row>
    <row r="1093" spans="1:12" hidden="1" x14ac:dyDescent="0.3">
      <c r="A1093" s="452" t="s">
        <v>1604</v>
      </c>
      <c r="B1093" s="453" t="s">
        <v>2732</v>
      </c>
      <c r="C1093" s="452" t="s">
        <v>464</v>
      </c>
      <c r="D1093" s="452" t="s">
        <v>1604</v>
      </c>
      <c r="F1093" s="452" t="s">
        <v>1233</v>
      </c>
      <c r="G1093" s="454"/>
      <c r="H1093" s="452" t="s">
        <v>685</v>
      </c>
      <c r="I1093" s="452" t="s">
        <v>685</v>
      </c>
      <c r="J1093" s="452" t="s">
        <v>685</v>
      </c>
      <c r="K1093" s="452" t="s">
        <v>1607</v>
      </c>
      <c r="L1093" s="452" t="s">
        <v>1612</v>
      </c>
    </row>
    <row r="1094" spans="1:12" hidden="1" x14ac:dyDescent="0.3">
      <c r="A1094" s="452" t="s">
        <v>1604</v>
      </c>
      <c r="B1094" s="453" t="s">
        <v>2733</v>
      </c>
      <c r="C1094" s="452" t="s">
        <v>464</v>
      </c>
      <c r="D1094" s="452" t="s">
        <v>1604</v>
      </c>
      <c r="F1094" s="452" t="s">
        <v>1233</v>
      </c>
      <c r="G1094" s="454"/>
      <c r="H1094" s="452" t="s">
        <v>2734</v>
      </c>
      <c r="I1094" s="452" t="s">
        <v>2734</v>
      </c>
      <c r="J1094" s="452" t="s">
        <v>2734</v>
      </c>
      <c r="K1094" s="452" t="s">
        <v>1607</v>
      </c>
      <c r="L1094" s="452" t="s">
        <v>1612</v>
      </c>
    </row>
    <row r="1095" spans="1:12" hidden="1" x14ac:dyDescent="0.3">
      <c r="A1095" s="452" t="s">
        <v>1604</v>
      </c>
      <c r="B1095" s="453" t="s">
        <v>2735</v>
      </c>
      <c r="C1095" s="452" t="s">
        <v>464</v>
      </c>
      <c r="D1095" s="452" t="s">
        <v>1604</v>
      </c>
      <c r="F1095" s="452" t="s">
        <v>1233</v>
      </c>
      <c r="G1095" s="454"/>
      <c r="H1095" s="452" t="s">
        <v>2736</v>
      </c>
      <c r="I1095" s="452" t="s">
        <v>2736</v>
      </c>
      <c r="J1095" s="452" t="s">
        <v>2736</v>
      </c>
      <c r="K1095" s="452" t="s">
        <v>1607</v>
      </c>
      <c r="L1095" s="452" t="s">
        <v>1612</v>
      </c>
    </row>
    <row r="1096" spans="1:12" hidden="1" x14ac:dyDescent="0.3">
      <c r="A1096" s="452" t="s">
        <v>1604</v>
      </c>
      <c r="B1096" s="453" t="s">
        <v>2737</v>
      </c>
      <c r="C1096" s="452" t="s">
        <v>464</v>
      </c>
      <c r="D1096" s="452" t="s">
        <v>1604</v>
      </c>
      <c r="F1096" s="452" t="s">
        <v>1233</v>
      </c>
      <c r="G1096" s="454"/>
      <c r="H1096" s="452" t="s">
        <v>2736</v>
      </c>
      <c r="I1096" s="452" t="s">
        <v>2736</v>
      </c>
      <c r="J1096" s="452" t="s">
        <v>2736</v>
      </c>
      <c r="K1096" s="452" t="s">
        <v>1607</v>
      </c>
      <c r="L1096" s="452" t="s">
        <v>1612</v>
      </c>
    </row>
    <row r="1097" spans="1:12" hidden="1" x14ac:dyDescent="0.3">
      <c r="A1097" s="452" t="s">
        <v>1604</v>
      </c>
      <c r="B1097" s="453" t="s">
        <v>2738</v>
      </c>
      <c r="C1097" s="452" t="s">
        <v>464</v>
      </c>
      <c r="D1097" s="452" t="s">
        <v>1604</v>
      </c>
      <c r="F1097" s="452" t="s">
        <v>1233</v>
      </c>
      <c r="G1097" s="454"/>
      <c r="H1097" s="452" t="s">
        <v>2736</v>
      </c>
      <c r="I1097" s="452" t="s">
        <v>2736</v>
      </c>
      <c r="J1097" s="452" t="s">
        <v>2736</v>
      </c>
      <c r="K1097" s="452" t="s">
        <v>1607</v>
      </c>
      <c r="L1097" s="452" t="s">
        <v>1612</v>
      </c>
    </row>
    <row r="1098" spans="1:12" hidden="1" x14ac:dyDescent="0.3">
      <c r="A1098" s="452" t="s">
        <v>1604</v>
      </c>
      <c r="B1098" s="453" t="s">
        <v>2739</v>
      </c>
      <c r="C1098" s="452" t="s">
        <v>464</v>
      </c>
      <c r="D1098" s="452" t="s">
        <v>1604</v>
      </c>
      <c r="F1098" s="452" t="s">
        <v>1233</v>
      </c>
      <c r="G1098" s="454"/>
      <c r="H1098" s="452" t="s">
        <v>2740</v>
      </c>
      <c r="I1098" s="452" t="s">
        <v>2740</v>
      </c>
      <c r="J1098" s="452" t="s">
        <v>2740</v>
      </c>
      <c r="K1098" s="452" t="s">
        <v>1607</v>
      </c>
      <c r="L1098" s="452" t="s">
        <v>1612</v>
      </c>
    </row>
    <row r="1099" spans="1:12" hidden="1" x14ac:dyDescent="0.3">
      <c r="A1099" s="452" t="s">
        <v>1604</v>
      </c>
      <c r="B1099" s="453" t="s">
        <v>2741</v>
      </c>
      <c r="C1099" s="452" t="s">
        <v>464</v>
      </c>
      <c r="D1099" s="452" t="s">
        <v>1604</v>
      </c>
      <c r="F1099" s="452" t="s">
        <v>1233</v>
      </c>
      <c r="G1099" s="454"/>
      <c r="H1099" s="452" t="s">
        <v>2740</v>
      </c>
      <c r="I1099" s="452" t="s">
        <v>2740</v>
      </c>
      <c r="J1099" s="452" t="s">
        <v>2740</v>
      </c>
      <c r="K1099" s="452" t="s">
        <v>1607</v>
      </c>
      <c r="L1099" s="452" t="s">
        <v>1612</v>
      </c>
    </row>
    <row r="1100" spans="1:12" hidden="1" x14ac:dyDescent="0.3">
      <c r="A1100" s="452" t="s">
        <v>1604</v>
      </c>
      <c r="B1100" s="453" t="s">
        <v>2742</v>
      </c>
      <c r="C1100" s="452" t="s">
        <v>464</v>
      </c>
      <c r="D1100" s="452" t="s">
        <v>1604</v>
      </c>
      <c r="F1100" s="452" t="s">
        <v>1233</v>
      </c>
      <c r="G1100" s="454"/>
      <c r="H1100" s="452" t="s">
        <v>2740</v>
      </c>
      <c r="I1100" s="452" t="s">
        <v>2740</v>
      </c>
      <c r="J1100" s="452" t="s">
        <v>2740</v>
      </c>
      <c r="K1100" s="452" t="s">
        <v>1607</v>
      </c>
      <c r="L1100" s="452" t="s">
        <v>1612</v>
      </c>
    </row>
    <row r="1101" spans="1:12" hidden="1" x14ac:dyDescent="0.3">
      <c r="A1101" s="452" t="s">
        <v>1604</v>
      </c>
      <c r="B1101" s="453" t="s">
        <v>2743</v>
      </c>
      <c r="C1101" s="452" t="s">
        <v>464</v>
      </c>
      <c r="D1101" s="452" t="s">
        <v>1604</v>
      </c>
      <c r="F1101" s="452" t="s">
        <v>1233</v>
      </c>
      <c r="G1101" s="454"/>
      <c r="H1101" s="452" t="s">
        <v>2740</v>
      </c>
      <c r="I1101" s="452" t="s">
        <v>2740</v>
      </c>
      <c r="J1101" s="452" t="s">
        <v>2740</v>
      </c>
      <c r="K1101" s="452" t="s">
        <v>1607</v>
      </c>
      <c r="L1101" s="452" t="s">
        <v>1612</v>
      </c>
    </row>
    <row r="1102" spans="1:12" hidden="1" x14ac:dyDescent="0.3">
      <c r="A1102" s="452" t="s">
        <v>1604</v>
      </c>
      <c r="B1102" s="453" t="s">
        <v>2744</v>
      </c>
      <c r="C1102" s="452" t="s">
        <v>464</v>
      </c>
      <c r="D1102" s="452" t="s">
        <v>1604</v>
      </c>
      <c r="F1102" s="452" t="s">
        <v>1233</v>
      </c>
      <c r="G1102" s="454"/>
      <c r="H1102" s="452" t="s">
        <v>2740</v>
      </c>
      <c r="I1102" s="452" t="s">
        <v>2740</v>
      </c>
      <c r="J1102" s="452" t="s">
        <v>2740</v>
      </c>
      <c r="K1102" s="452" t="s">
        <v>1607</v>
      </c>
      <c r="L1102" s="452" t="s">
        <v>1612</v>
      </c>
    </row>
    <row r="1103" spans="1:12" hidden="1" x14ac:dyDescent="0.3">
      <c r="A1103" s="452" t="s">
        <v>1604</v>
      </c>
      <c r="B1103" s="453" t="s">
        <v>2745</v>
      </c>
      <c r="C1103" s="452" t="s">
        <v>464</v>
      </c>
      <c r="D1103" s="452" t="s">
        <v>1604</v>
      </c>
      <c r="F1103" s="452" t="s">
        <v>1233</v>
      </c>
      <c r="G1103" s="454"/>
      <c r="H1103" s="452" t="s">
        <v>2740</v>
      </c>
      <c r="I1103" s="452" t="s">
        <v>2740</v>
      </c>
      <c r="J1103" s="452" t="s">
        <v>2740</v>
      </c>
      <c r="K1103" s="452" t="s">
        <v>1607</v>
      </c>
      <c r="L1103" s="452" t="s">
        <v>1612</v>
      </c>
    </row>
    <row r="1104" spans="1:12" hidden="1" x14ac:dyDescent="0.3">
      <c r="A1104" s="452" t="s">
        <v>1604</v>
      </c>
      <c r="B1104" s="453" t="s">
        <v>2746</v>
      </c>
      <c r="C1104" s="452" t="s">
        <v>464</v>
      </c>
      <c r="D1104" s="452" t="s">
        <v>1604</v>
      </c>
      <c r="F1104" s="452" t="s">
        <v>1233</v>
      </c>
      <c r="G1104" s="454"/>
      <c r="H1104" s="452" t="s">
        <v>2308</v>
      </c>
      <c r="I1104" s="452" t="s">
        <v>2308</v>
      </c>
      <c r="J1104" s="452" t="s">
        <v>2308</v>
      </c>
      <c r="K1104" s="452" t="s">
        <v>1607</v>
      </c>
      <c r="L1104" s="452" t="s">
        <v>1612</v>
      </c>
    </row>
    <row r="1105" spans="1:12" hidden="1" x14ac:dyDescent="0.3">
      <c r="A1105" s="452" t="s">
        <v>1604</v>
      </c>
      <c r="B1105" s="453" t="s">
        <v>2747</v>
      </c>
      <c r="C1105" s="452" t="s">
        <v>464</v>
      </c>
      <c r="D1105" s="452" t="s">
        <v>1604</v>
      </c>
      <c r="F1105" s="452" t="s">
        <v>1233</v>
      </c>
      <c r="G1105" s="454"/>
      <c r="H1105" s="452" t="s">
        <v>2308</v>
      </c>
      <c r="I1105" s="452" t="s">
        <v>2308</v>
      </c>
      <c r="J1105" s="452" t="s">
        <v>2308</v>
      </c>
      <c r="K1105" s="452" t="s">
        <v>1607</v>
      </c>
      <c r="L1105" s="452" t="s">
        <v>1612</v>
      </c>
    </row>
    <row r="1106" spans="1:12" hidden="1" x14ac:dyDescent="0.3">
      <c r="A1106" s="452" t="s">
        <v>1604</v>
      </c>
      <c r="B1106" s="453" t="s">
        <v>2748</v>
      </c>
      <c r="C1106" s="452" t="s">
        <v>464</v>
      </c>
      <c r="D1106" s="452" t="s">
        <v>1604</v>
      </c>
      <c r="F1106" s="452" t="s">
        <v>1233</v>
      </c>
      <c r="G1106" s="454"/>
      <c r="H1106" s="452" t="s">
        <v>2308</v>
      </c>
      <c r="I1106" s="452" t="s">
        <v>2308</v>
      </c>
      <c r="J1106" s="452" t="s">
        <v>2308</v>
      </c>
      <c r="K1106" s="452" t="s">
        <v>1607</v>
      </c>
      <c r="L1106" s="452" t="s">
        <v>1612</v>
      </c>
    </row>
    <row r="1107" spans="1:12" hidden="1" x14ac:dyDescent="0.3">
      <c r="A1107" s="452" t="s">
        <v>1604</v>
      </c>
      <c r="B1107" s="453" t="s">
        <v>2749</v>
      </c>
      <c r="C1107" s="452" t="s">
        <v>464</v>
      </c>
      <c r="D1107" s="452" t="s">
        <v>1604</v>
      </c>
      <c r="F1107" s="452" t="s">
        <v>1233</v>
      </c>
      <c r="G1107" s="454"/>
      <c r="H1107" s="452" t="s">
        <v>2308</v>
      </c>
      <c r="I1107" s="452" t="s">
        <v>2308</v>
      </c>
      <c r="J1107" s="452" t="s">
        <v>2308</v>
      </c>
      <c r="K1107" s="452" t="s">
        <v>1607</v>
      </c>
      <c r="L1107" s="452" t="s">
        <v>1612</v>
      </c>
    </row>
    <row r="1108" spans="1:12" hidden="1" x14ac:dyDescent="0.3">
      <c r="A1108" s="452" t="s">
        <v>1604</v>
      </c>
      <c r="B1108" s="453" t="s">
        <v>2750</v>
      </c>
      <c r="C1108" s="452" t="s">
        <v>464</v>
      </c>
      <c r="D1108" s="452" t="s">
        <v>1604</v>
      </c>
      <c r="F1108" s="452" t="s">
        <v>1233</v>
      </c>
      <c r="G1108" s="454"/>
      <c r="H1108" s="452" t="s">
        <v>2308</v>
      </c>
      <c r="I1108" s="452" t="s">
        <v>2308</v>
      </c>
      <c r="J1108" s="452" t="s">
        <v>2308</v>
      </c>
      <c r="K1108" s="452" t="s">
        <v>1607</v>
      </c>
      <c r="L1108" s="452" t="s">
        <v>1612</v>
      </c>
    </row>
    <row r="1109" spans="1:12" hidden="1" x14ac:dyDescent="0.3">
      <c r="A1109" s="452" t="s">
        <v>1604</v>
      </c>
      <c r="B1109" s="453" t="s">
        <v>2751</v>
      </c>
      <c r="C1109" s="452" t="s">
        <v>464</v>
      </c>
      <c r="D1109" s="452" t="s">
        <v>1604</v>
      </c>
      <c r="F1109" s="452" t="s">
        <v>1233</v>
      </c>
      <c r="G1109" s="454"/>
      <c r="H1109" s="452" t="s">
        <v>2308</v>
      </c>
      <c r="I1109" s="452" t="s">
        <v>2308</v>
      </c>
      <c r="J1109" s="452" t="s">
        <v>2308</v>
      </c>
      <c r="K1109" s="452" t="s">
        <v>1607</v>
      </c>
      <c r="L1109" s="452" t="s">
        <v>1612</v>
      </c>
    </row>
    <row r="1110" spans="1:12" hidden="1" x14ac:dyDescent="0.3">
      <c r="A1110" s="452" t="s">
        <v>1604</v>
      </c>
      <c r="B1110" s="453" t="s">
        <v>2752</v>
      </c>
      <c r="C1110" s="452" t="s">
        <v>464</v>
      </c>
      <c r="D1110" s="452" t="s">
        <v>1604</v>
      </c>
      <c r="F1110" s="452" t="s">
        <v>1233</v>
      </c>
      <c r="G1110" s="454"/>
      <c r="H1110" s="452" t="s">
        <v>2308</v>
      </c>
      <c r="I1110" s="452" t="s">
        <v>2308</v>
      </c>
      <c r="J1110" s="452" t="s">
        <v>2308</v>
      </c>
      <c r="K1110" s="452" t="s">
        <v>1607</v>
      </c>
      <c r="L1110" s="452" t="s">
        <v>1612</v>
      </c>
    </row>
    <row r="1111" spans="1:12" hidden="1" x14ac:dyDescent="0.3">
      <c r="A1111" s="452" t="s">
        <v>1604</v>
      </c>
      <c r="B1111" s="453" t="s">
        <v>2753</v>
      </c>
      <c r="C1111" s="452" t="s">
        <v>464</v>
      </c>
      <c r="D1111" s="452" t="s">
        <v>1604</v>
      </c>
      <c r="F1111" s="452" t="s">
        <v>1233</v>
      </c>
      <c r="G1111" s="454"/>
      <c r="H1111" s="452" t="s">
        <v>2308</v>
      </c>
      <c r="I1111" s="452" t="s">
        <v>2308</v>
      </c>
      <c r="J1111" s="452" t="s">
        <v>2308</v>
      </c>
      <c r="K1111" s="452" t="s">
        <v>1607</v>
      </c>
      <c r="L1111" s="452" t="s">
        <v>1612</v>
      </c>
    </row>
    <row r="1112" spans="1:12" hidden="1" x14ac:dyDescent="0.3">
      <c r="A1112" s="452" t="s">
        <v>1604</v>
      </c>
      <c r="B1112" s="453" t="s">
        <v>2754</v>
      </c>
      <c r="C1112" s="452" t="s">
        <v>464</v>
      </c>
      <c r="D1112" s="452" t="s">
        <v>1604</v>
      </c>
      <c r="F1112" s="452" t="s">
        <v>1233</v>
      </c>
      <c r="G1112" s="454"/>
      <c r="H1112" s="452" t="s">
        <v>2308</v>
      </c>
      <c r="I1112" s="452" t="s">
        <v>2308</v>
      </c>
      <c r="J1112" s="452" t="s">
        <v>2308</v>
      </c>
      <c r="K1112" s="452" t="s">
        <v>1607</v>
      </c>
      <c r="L1112" s="452" t="s">
        <v>1612</v>
      </c>
    </row>
    <row r="1113" spans="1:12" hidden="1" x14ac:dyDescent="0.3">
      <c r="A1113" s="452" t="s">
        <v>1604</v>
      </c>
      <c r="B1113" s="453" t="s">
        <v>2755</v>
      </c>
      <c r="C1113" s="452" t="s">
        <v>464</v>
      </c>
      <c r="D1113" s="452" t="s">
        <v>1604</v>
      </c>
      <c r="F1113" s="452" t="s">
        <v>1233</v>
      </c>
      <c r="G1113" s="454"/>
      <c r="H1113" s="452" t="s">
        <v>2308</v>
      </c>
      <c r="I1113" s="452" t="s">
        <v>2308</v>
      </c>
      <c r="J1113" s="452" t="s">
        <v>2308</v>
      </c>
      <c r="K1113" s="452" t="s">
        <v>1607</v>
      </c>
      <c r="L1113" s="452" t="s">
        <v>1612</v>
      </c>
    </row>
    <row r="1114" spans="1:12" hidden="1" x14ac:dyDescent="0.3">
      <c r="A1114" s="452" t="s">
        <v>1604</v>
      </c>
      <c r="B1114" s="453" t="s">
        <v>2756</v>
      </c>
      <c r="C1114" s="452" t="s">
        <v>464</v>
      </c>
      <c r="D1114" s="452" t="s">
        <v>1604</v>
      </c>
      <c r="F1114" s="452" t="s">
        <v>1233</v>
      </c>
      <c r="G1114" s="454"/>
      <c r="H1114" s="452" t="s">
        <v>2308</v>
      </c>
      <c r="I1114" s="452" t="s">
        <v>2308</v>
      </c>
      <c r="J1114" s="452" t="s">
        <v>2308</v>
      </c>
      <c r="K1114" s="452" t="s">
        <v>1607</v>
      </c>
      <c r="L1114" s="452" t="s">
        <v>1612</v>
      </c>
    </row>
    <row r="1115" spans="1:12" hidden="1" x14ac:dyDescent="0.3">
      <c r="A1115" s="452" t="s">
        <v>1604</v>
      </c>
      <c r="B1115" s="453" t="s">
        <v>2757</v>
      </c>
      <c r="C1115" s="452" t="s">
        <v>464</v>
      </c>
      <c r="D1115" s="452" t="s">
        <v>1604</v>
      </c>
      <c r="F1115" s="452" t="s">
        <v>1233</v>
      </c>
      <c r="G1115" s="454"/>
      <c r="H1115" s="452" t="s">
        <v>2308</v>
      </c>
      <c r="I1115" s="452" t="s">
        <v>2308</v>
      </c>
      <c r="J1115" s="452" t="s">
        <v>2308</v>
      </c>
      <c r="K1115" s="452" t="s">
        <v>1607</v>
      </c>
      <c r="L1115" s="452" t="s">
        <v>1612</v>
      </c>
    </row>
    <row r="1116" spans="1:12" hidden="1" x14ac:dyDescent="0.3">
      <c r="A1116" s="452" t="s">
        <v>1604</v>
      </c>
      <c r="B1116" s="453" t="s">
        <v>2758</v>
      </c>
      <c r="C1116" s="452" t="s">
        <v>464</v>
      </c>
      <c r="D1116" s="452" t="s">
        <v>1604</v>
      </c>
      <c r="F1116" s="452" t="s">
        <v>1233</v>
      </c>
      <c r="G1116" s="454"/>
      <c r="H1116" s="452" t="s">
        <v>2308</v>
      </c>
      <c r="I1116" s="452" t="s">
        <v>2308</v>
      </c>
      <c r="J1116" s="452" t="s">
        <v>2308</v>
      </c>
      <c r="K1116" s="452" t="s">
        <v>1607</v>
      </c>
      <c r="L1116" s="452" t="s">
        <v>1612</v>
      </c>
    </row>
    <row r="1117" spans="1:12" hidden="1" x14ac:dyDescent="0.3">
      <c r="A1117" s="452" t="s">
        <v>1604</v>
      </c>
      <c r="B1117" s="453" t="s">
        <v>2759</v>
      </c>
      <c r="C1117" s="452" t="s">
        <v>464</v>
      </c>
      <c r="D1117" s="452" t="s">
        <v>1604</v>
      </c>
      <c r="F1117" s="452" t="s">
        <v>1233</v>
      </c>
      <c r="G1117" s="454"/>
      <c r="H1117" s="452" t="s">
        <v>2308</v>
      </c>
      <c r="I1117" s="452" t="s">
        <v>2308</v>
      </c>
      <c r="J1117" s="452" t="s">
        <v>2308</v>
      </c>
      <c r="K1117" s="452" t="s">
        <v>1607</v>
      </c>
      <c r="L1117" s="452" t="s">
        <v>1612</v>
      </c>
    </row>
    <row r="1118" spans="1:12" hidden="1" x14ac:dyDescent="0.3">
      <c r="A1118" s="452" t="s">
        <v>1604</v>
      </c>
      <c r="B1118" s="453" t="s">
        <v>2760</v>
      </c>
      <c r="C1118" s="452" t="s">
        <v>464</v>
      </c>
      <c r="D1118" s="452" t="s">
        <v>1604</v>
      </c>
      <c r="F1118" s="452" t="s">
        <v>1233</v>
      </c>
      <c r="G1118" s="454"/>
      <c r="H1118" s="452" t="s">
        <v>2308</v>
      </c>
      <c r="I1118" s="452" t="s">
        <v>2308</v>
      </c>
      <c r="J1118" s="452" t="s">
        <v>2308</v>
      </c>
      <c r="K1118" s="452" t="s">
        <v>1607</v>
      </c>
      <c r="L1118" s="452" t="s">
        <v>1612</v>
      </c>
    </row>
    <row r="1119" spans="1:12" hidden="1" x14ac:dyDescent="0.3">
      <c r="A1119" s="452" t="s">
        <v>1604</v>
      </c>
      <c r="B1119" s="453" t="s">
        <v>2761</v>
      </c>
      <c r="C1119" s="452" t="s">
        <v>464</v>
      </c>
      <c r="D1119" s="452" t="s">
        <v>1604</v>
      </c>
      <c r="F1119" s="452" t="s">
        <v>1233</v>
      </c>
      <c r="G1119" s="454"/>
      <c r="H1119" s="452" t="s">
        <v>2308</v>
      </c>
      <c r="I1119" s="452" t="s">
        <v>2308</v>
      </c>
      <c r="J1119" s="452" t="s">
        <v>2308</v>
      </c>
      <c r="K1119" s="452" t="s">
        <v>1607</v>
      </c>
      <c r="L1119" s="452" t="s">
        <v>1612</v>
      </c>
    </row>
    <row r="1120" spans="1:12" hidden="1" x14ac:dyDescent="0.3">
      <c r="A1120" s="452" t="s">
        <v>1604</v>
      </c>
      <c r="B1120" s="453" t="s">
        <v>2762</v>
      </c>
      <c r="C1120" s="452" t="s">
        <v>464</v>
      </c>
      <c r="D1120" s="452" t="s">
        <v>1604</v>
      </c>
      <c r="F1120" s="452" t="s">
        <v>1233</v>
      </c>
      <c r="G1120" s="454"/>
      <c r="H1120" s="452" t="s">
        <v>2308</v>
      </c>
      <c r="I1120" s="452" t="s">
        <v>2308</v>
      </c>
      <c r="J1120" s="452" t="s">
        <v>2308</v>
      </c>
      <c r="K1120" s="452" t="s">
        <v>1607</v>
      </c>
      <c r="L1120" s="452" t="s">
        <v>1612</v>
      </c>
    </row>
    <row r="1121" spans="1:12" hidden="1" x14ac:dyDescent="0.3">
      <c r="A1121" s="452" t="s">
        <v>1604</v>
      </c>
      <c r="B1121" s="453" t="s">
        <v>2763</v>
      </c>
      <c r="C1121" s="452" t="s">
        <v>464</v>
      </c>
      <c r="D1121" s="452" t="s">
        <v>1604</v>
      </c>
      <c r="F1121" s="452" t="s">
        <v>1233</v>
      </c>
      <c r="G1121" s="454"/>
      <c r="H1121" s="452" t="s">
        <v>2308</v>
      </c>
      <c r="I1121" s="452" t="s">
        <v>2308</v>
      </c>
      <c r="J1121" s="452" t="s">
        <v>2308</v>
      </c>
      <c r="K1121" s="452" t="s">
        <v>1607</v>
      </c>
      <c r="L1121" s="452" t="s">
        <v>1612</v>
      </c>
    </row>
    <row r="1122" spans="1:12" hidden="1" x14ac:dyDescent="0.3">
      <c r="A1122" s="452" t="s">
        <v>1604</v>
      </c>
      <c r="B1122" s="453" t="s">
        <v>2764</v>
      </c>
      <c r="C1122" s="452" t="s">
        <v>464</v>
      </c>
      <c r="D1122" s="452" t="s">
        <v>1604</v>
      </c>
      <c r="F1122" s="452" t="s">
        <v>1233</v>
      </c>
      <c r="G1122" s="454"/>
      <c r="H1122" s="452" t="s">
        <v>2308</v>
      </c>
      <c r="I1122" s="452" t="s">
        <v>2308</v>
      </c>
      <c r="J1122" s="452" t="s">
        <v>2308</v>
      </c>
      <c r="K1122" s="452" t="s">
        <v>1607</v>
      </c>
      <c r="L1122" s="452" t="s">
        <v>1612</v>
      </c>
    </row>
    <row r="1123" spans="1:12" hidden="1" x14ac:dyDescent="0.3">
      <c r="A1123" s="452" t="s">
        <v>1604</v>
      </c>
      <c r="B1123" s="453" t="s">
        <v>2765</v>
      </c>
      <c r="C1123" s="452" t="s">
        <v>464</v>
      </c>
      <c r="D1123" s="452" t="s">
        <v>1604</v>
      </c>
      <c r="F1123" s="452" t="s">
        <v>1233</v>
      </c>
      <c r="G1123" s="454"/>
      <c r="H1123" s="452" t="s">
        <v>2308</v>
      </c>
      <c r="I1123" s="452" t="s">
        <v>2308</v>
      </c>
      <c r="J1123" s="452" t="s">
        <v>2308</v>
      </c>
      <c r="K1123" s="452" t="s">
        <v>1607</v>
      </c>
      <c r="L1123" s="452" t="s">
        <v>1612</v>
      </c>
    </row>
    <row r="1124" spans="1:12" hidden="1" x14ac:dyDescent="0.3">
      <c r="A1124" s="452" t="s">
        <v>1604</v>
      </c>
      <c r="B1124" s="453" t="s">
        <v>2766</v>
      </c>
      <c r="C1124" s="452" t="s">
        <v>464</v>
      </c>
      <c r="D1124" s="452" t="s">
        <v>1604</v>
      </c>
      <c r="F1124" s="452" t="s">
        <v>1233</v>
      </c>
      <c r="G1124" s="454"/>
      <c r="H1124" s="452" t="s">
        <v>2308</v>
      </c>
      <c r="I1124" s="452" t="s">
        <v>2308</v>
      </c>
      <c r="J1124" s="452" t="s">
        <v>2308</v>
      </c>
      <c r="K1124" s="452" t="s">
        <v>1607</v>
      </c>
      <c r="L1124" s="452" t="s">
        <v>1612</v>
      </c>
    </row>
    <row r="1125" spans="1:12" hidden="1" x14ac:dyDescent="0.3">
      <c r="A1125" s="452" t="s">
        <v>1604</v>
      </c>
      <c r="B1125" s="453" t="s">
        <v>2767</v>
      </c>
      <c r="C1125" s="452" t="s">
        <v>464</v>
      </c>
      <c r="D1125" s="452" t="s">
        <v>1604</v>
      </c>
      <c r="F1125" s="452" t="s">
        <v>1233</v>
      </c>
      <c r="G1125" s="454"/>
      <c r="H1125" s="452" t="s">
        <v>2308</v>
      </c>
      <c r="I1125" s="452" t="s">
        <v>2308</v>
      </c>
      <c r="J1125" s="452" t="s">
        <v>2308</v>
      </c>
      <c r="K1125" s="452" t="s">
        <v>1607</v>
      </c>
      <c r="L1125" s="452" t="s">
        <v>1612</v>
      </c>
    </row>
    <row r="1126" spans="1:12" hidden="1" x14ac:dyDescent="0.3">
      <c r="A1126" s="452" t="s">
        <v>1604</v>
      </c>
      <c r="B1126" s="453" t="s">
        <v>2768</v>
      </c>
      <c r="C1126" s="452" t="s">
        <v>464</v>
      </c>
      <c r="D1126" s="452" t="s">
        <v>1604</v>
      </c>
      <c r="F1126" s="452" t="s">
        <v>1233</v>
      </c>
      <c r="G1126" s="454"/>
      <c r="H1126" s="452" t="s">
        <v>2308</v>
      </c>
      <c r="I1126" s="452" t="s">
        <v>2308</v>
      </c>
      <c r="J1126" s="452" t="s">
        <v>2308</v>
      </c>
      <c r="K1126" s="452" t="s">
        <v>1607</v>
      </c>
      <c r="L1126" s="452" t="s">
        <v>1612</v>
      </c>
    </row>
    <row r="1127" spans="1:12" hidden="1" x14ac:dyDescent="0.3">
      <c r="A1127" s="452" t="s">
        <v>1604</v>
      </c>
      <c r="B1127" s="453" t="s">
        <v>2769</v>
      </c>
      <c r="C1127" s="452" t="s">
        <v>464</v>
      </c>
      <c r="D1127" s="452" t="s">
        <v>1604</v>
      </c>
      <c r="F1127" s="452" t="s">
        <v>1233</v>
      </c>
      <c r="G1127" s="454"/>
      <c r="H1127" s="452" t="s">
        <v>2308</v>
      </c>
      <c r="I1127" s="452" t="s">
        <v>2308</v>
      </c>
      <c r="J1127" s="452" t="s">
        <v>2308</v>
      </c>
      <c r="K1127" s="452" t="s">
        <v>1607</v>
      </c>
      <c r="L1127" s="452" t="s">
        <v>1612</v>
      </c>
    </row>
    <row r="1128" spans="1:12" hidden="1" x14ac:dyDescent="0.3">
      <c r="A1128" s="452" t="s">
        <v>1604</v>
      </c>
      <c r="B1128" s="453" t="s">
        <v>2770</v>
      </c>
      <c r="C1128" s="452" t="s">
        <v>464</v>
      </c>
      <c r="D1128" s="452" t="s">
        <v>1604</v>
      </c>
      <c r="F1128" s="452" t="s">
        <v>1233</v>
      </c>
      <c r="G1128" s="454"/>
      <c r="H1128" s="452" t="s">
        <v>2308</v>
      </c>
      <c r="I1128" s="452" t="s">
        <v>2308</v>
      </c>
      <c r="J1128" s="452" t="s">
        <v>2308</v>
      </c>
      <c r="K1128" s="452" t="s">
        <v>1607</v>
      </c>
      <c r="L1128" s="452" t="s">
        <v>1612</v>
      </c>
    </row>
    <row r="1129" spans="1:12" hidden="1" x14ac:dyDescent="0.3">
      <c r="A1129" s="452" t="s">
        <v>1604</v>
      </c>
      <c r="B1129" s="453" t="s">
        <v>2771</v>
      </c>
      <c r="C1129" s="452" t="s">
        <v>464</v>
      </c>
      <c r="D1129" s="452" t="s">
        <v>1604</v>
      </c>
      <c r="F1129" s="452" t="s">
        <v>1233</v>
      </c>
      <c r="G1129" s="454"/>
      <c r="H1129" s="452" t="s">
        <v>2308</v>
      </c>
      <c r="I1129" s="452" t="s">
        <v>2308</v>
      </c>
      <c r="J1129" s="452" t="s">
        <v>2308</v>
      </c>
      <c r="K1129" s="452" t="s">
        <v>1607</v>
      </c>
      <c r="L1129" s="452" t="s">
        <v>1612</v>
      </c>
    </row>
    <row r="1130" spans="1:12" hidden="1" x14ac:dyDescent="0.3">
      <c r="A1130" s="452" t="s">
        <v>1604</v>
      </c>
      <c r="B1130" s="453" t="s">
        <v>2772</v>
      </c>
      <c r="C1130" s="452" t="s">
        <v>464</v>
      </c>
      <c r="D1130" s="452" t="s">
        <v>1604</v>
      </c>
      <c r="F1130" s="452" t="s">
        <v>1233</v>
      </c>
      <c r="G1130" s="454"/>
      <c r="H1130" s="452" t="s">
        <v>2308</v>
      </c>
      <c r="I1130" s="452" t="s">
        <v>2308</v>
      </c>
      <c r="J1130" s="452" t="s">
        <v>2308</v>
      </c>
      <c r="K1130" s="452" t="s">
        <v>1607</v>
      </c>
      <c r="L1130" s="452" t="s">
        <v>1612</v>
      </c>
    </row>
    <row r="1131" spans="1:12" hidden="1" x14ac:dyDescent="0.3">
      <c r="A1131" s="452" t="s">
        <v>1604</v>
      </c>
      <c r="B1131" s="453" t="s">
        <v>2773</v>
      </c>
      <c r="C1131" s="452" t="s">
        <v>464</v>
      </c>
      <c r="D1131" s="452" t="s">
        <v>1604</v>
      </c>
      <c r="F1131" s="452" t="s">
        <v>1233</v>
      </c>
      <c r="G1131" s="454"/>
      <c r="H1131" s="452" t="s">
        <v>2308</v>
      </c>
      <c r="I1131" s="452" t="s">
        <v>2308</v>
      </c>
      <c r="J1131" s="452" t="s">
        <v>2308</v>
      </c>
      <c r="K1131" s="452" t="s">
        <v>1607</v>
      </c>
      <c r="L1131" s="452" t="s">
        <v>1612</v>
      </c>
    </row>
    <row r="1132" spans="1:12" hidden="1" x14ac:dyDescent="0.3">
      <c r="A1132" s="452" t="s">
        <v>1604</v>
      </c>
      <c r="B1132" s="453" t="s">
        <v>2774</v>
      </c>
      <c r="C1132" s="452" t="s">
        <v>464</v>
      </c>
      <c r="D1132" s="452" t="s">
        <v>1604</v>
      </c>
      <c r="F1132" s="452" t="s">
        <v>1233</v>
      </c>
      <c r="G1132" s="454"/>
      <c r="H1132" s="452" t="s">
        <v>2308</v>
      </c>
      <c r="I1132" s="452" t="s">
        <v>2308</v>
      </c>
      <c r="J1132" s="452" t="s">
        <v>2308</v>
      </c>
      <c r="K1132" s="452" t="s">
        <v>1607</v>
      </c>
      <c r="L1132" s="452" t="s">
        <v>1612</v>
      </c>
    </row>
    <row r="1133" spans="1:12" hidden="1" x14ac:dyDescent="0.3">
      <c r="A1133" s="452" t="s">
        <v>1604</v>
      </c>
      <c r="B1133" s="453" t="s">
        <v>2775</v>
      </c>
      <c r="C1133" s="452" t="s">
        <v>464</v>
      </c>
      <c r="D1133" s="452" t="s">
        <v>1604</v>
      </c>
      <c r="F1133" s="452" t="s">
        <v>1233</v>
      </c>
      <c r="G1133" s="454"/>
      <c r="H1133" s="452" t="s">
        <v>2308</v>
      </c>
      <c r="I1133" s="452" t="s">
        <v>2308</v>
      </c>
      <c r="J1133" s="452" t="s">
        <v>2308</v>
      </c>
      <c r="K1133" s="452" t="s">
        <v>1607</v>
      </c>
      <c r="L1133" s="452" t="s">
        <v>1612</v>
      </c>
    </row>
    <row r="1134" spans="1:12" hidden="1" x14ac:dyDescent="0.3">
      <c r="A1134" s="452" t="s">
        <v>1604</v>
      </c>
      <c r="B1134" s="453" t="s">
        <v>2776</v>
      </c>
      <c r="C1134" s="452" t="s">
        <v>464</v>
      </c>
      <c r="D1134" s="452" t="s">
        <v>1604</v>
      </c>
      <c r="F1134" s="452" t="s">
        <v>1233</v>
      </c>
      <c r="G1134" s="454"/>
      <c r="H1134" s="452" t="s">
        <v>2308</v>
      </c>
      <c r="I1134" s="452" t="s">
        <v>2308</v>
      </c>
      <c r="J1134" s="452" t="s">
        <v>2308</v>
      </c>
      <c r="K1134" s="452" t="s">
        <v>1607</v>
      </c>
      <c r="L1134" s="452" t="s">
        <v>1612</v>
      </c>
    </row>
    <row r="1135" spans="1:12" hidden="1" x14ac:dyDescent="0.3">
      <c r="A1135" s="452" t="s">
        <v>1604</v>
      </c>
      <c r="B1135" s="453" t="s">
        <v>2777</v>
      </c>
      <c r="C1135" s="452" t="s">
        <v>464</v>
      </c>
      <c r="D1135" s="452" t="s">
        <v>1604</v>
      </c>
      <c r="F1135" s="452" t="s">
        <v>1233</v>
      </c>
      <c r="G1135" s="454"/>
      <c r="H1135" s="452" t="s">
        <v>2308</v>
      </c>
      <c r="I1135" s="452" t="s">
        <v>2308</v>
      </c>
      <c r="J1135" s="452" t="s">
        <v>2308</v>
      </c>
      <c r="K1135" s="452" t="s">
        <v>1607</v>
      </c>
      <c r="L1135" s="452" t="s">
        <v>1612</v>
      </c>
    </row>
    <row r="1136" spans="1:12" hidden="1" x14ac:dyDescent="0.3">
      <c r="A1136" s="452" t="s">
        <v>1604</v>
      </c>
      <c r="B1136" s="453" t="s">
        <v>2778</v>
      </c>
      <c r="C1136" s="452" t="s">
        <v>464</v>
      </c>
      <c r="D1136" s="452" t="s">
        <v>1604</v>
      </c>
      <c r="F1136" s="452" t="s">
        <v>1233</v>
      </c>
      <c r="G1136" s="454"/>
      <c r="H1136" s="452" t="s">
        <v>2308</v>
      </c>
      <c r="I1136" s="452" t="s">
        <v>2308</v>
      </c>
      <c r="J1136" s="452" t="s">
        <v>2308</v>
      </c>
      <c r="K1136" s="452" t="s">
        <v>1607</v>
      </c>
      <c r="L1136" s="452" t="s">
        <v>1612</v>
      </c>
    </row>
    <row r="1137" spans="1:12" hidden="1" x14ac:dyDescent="0.3">
      <c r="A1137" s="452" t="s">
        <v>1604</v>
      </c>
      <c r="B1137" s="453" t="s">
        <v>2779</v>
      </c>
      <c r="C1137" s="452" t="s">
        <v>464</v>
      </c>
      <c r="D1137" s="452" t="s">
        <v>1604</v>
      </c>
      <c r="F1137" s="452" t="s">
        <v>1233</v>
      </c>
      <c r="G1137" s="454"/>
      <c r="H1137" s="452" t="s">
        <v>2308</v>
      </c>
      <c r="I1137" s="452" t="s">
        <v>2308</v>
      </c>
      <c r="J1137" s="452" t="s">
        <v>2308</v>
      </c>
      <c r="K1137" s="452" t="s">
        <v>1607</v>
      </c>
      <c r="L1137" s="452" t="s">
        <v>1612</v>
      </c>
    </row>
    <row r="1138" spans="1:12" hidden="1" x14ac:dyDescent="0.3">
      <c r="A1138" s="452" t="s">
        <v>1604</v>
      </c>
      <c r="B1138" s="453" t="s">
        <v>2780</v>
      </c>
      <c r="C1138" s="452" t="s">
        <v>464</v>
      </c>
      <c r="D1138" s="452" t="s">
        <v>1604</v>
      </c>
      <c r="F1138" s="452" t="s">
        <v>1233</v>
      </c>
      <c r="G1138" s="454"/>
      <c r="H1138" s="452" t="s">
        <v>2308</v>
      </c>
      <c r="I1138" s="452" t="s">
        <v>2308</v>
      </c>
      <c r="J1138" s="452" t="s">
        <v>2308</v>
      </c>
      <c r="K1138" s="452" t="s">
        <v>1607</v>
      </c>
      <c r="L1138" s="452" t="s">
        <v>1612</v>
      </c>
    </row>
    <row r="1139" spans="1:12" hidden="1" x14ac:dyDescent="0.3">
      <c r="A1139" s="452" t="s">
        <v>1604</v>
      </c>
      <c r="B1139" s="453" t="s">
        <v>2781</v>
      </c>
      <c r="C1139" s="452" t="s">
        <v>464</v>
      </c>
      <c r="D1139" s="452" t="s">
        <v>1604</v>
      </c>
      <c r="F1139" s="452" t="s">
        <v>1233</v>
      </c>
      <c r="G1139" s="454"/>
      <c r="H1139" s="452" t="s">
        <v>2308</v>
      </c>
      <c r="I1139" s="452" t="s">
        <v>2308</v>
      </c>
      <c r="J1139" s="452" t="s">
        <v>2308</v>
      </c>
      <c r="K1139" s="452" t="s">
        <v>1607</v>
      </c>
      <c r="L1139" s="452" t="s">
        <v>1612</v>
      </c>
    </row>
    <row r="1140" spans="1:12" hidden="1" x14ac:dyDescent="0.3">
      <c r="A1140" s="452" t="s">
        <v>1604</v>
      </c>
      <c r="B1140" s="453" t="s">
        <v>2782</v>
      </c>
      <c r="C1140" s="452" t="s">
        <v>464</v>
      </c>
      <c r="D1140" s="452" t="s">
        <v>1604</v>
      </c>
      <c r="F1140" s="452" t="s">
        <v>1233</v>
      </c>
      <c r="G1140" s="454"/>
      <c r="H1140" s="452" t="s">
        <v>2308</v>
      </c>
      <c r="I1140" s="452" t="s">
        <v>2308</v>
      </c>
      <c r="J1140" s="452" t="s">
        <v>2308</v>
      </c>
      <c r="K1140" s="452" t="s">
        <v>1607</v>
      </c>
      <c r="L1140" s="452" t="s">
        <v>1612</v>
      </c>
    </row>
    <row r="1141" spans="1:12" hidden="1" x14ac:dyDescent="0.3">
      <c r="A1141" s="452" t="s">
        <v>1604</v>
      </c>
      <c r="B1141" s="453" t="s">
        <v>2783</v>
      </c>
      <c r="C1141" s="452" t="s">
        <v>464</v>
      </c>
      <c r="D1141" s="452" t="s">
        <v>1604</v>
      </c>
      <c r="F1141" s="452" t="s">
        <v>1233</v>
      </c>
      <c r="G1141" s="454"/>
      <c r="H1141" s="452" t="s">
        <v>2308</v>
      </c>
      <c r="I1141" s="452" t="s">
        <v>2308</v>
      </c>
      <c r="J1141" s="452" t="s">
        <v>2308</v>
      </c>
      <c r="K1141" s="452" t="s">
        <v>1607</v>
      </c>
      <c r="L1141" s="452" t="s">
        <v>1612</v>
      </c>
    </row>
    <row r="1142" spans="1:12" hidden="1" x14ac:dyDescent="0.3">
      <c r="A1142" s="452" t="s">
        <v>1604</v>
      </c>
      <c r="B1142" s="453" t="s">
        <v>2784</v>
      </c>
      <c r="C1142" s="452" t="s">
        <v>464</v>
      </c>
      <c r="D1142" s="452" t="s">
        <v>1604</v>
      </c>
      <c r="F1142" s="452" t="s">
        <v>1233</v>
      </c>
      <c r="G1142" s="454"/>
      <c r="H1142" s="452" t="s">
        <v>2308</v>
      </c>
      <c r="I1142" s="452" t="s">
        <v>2308</v>
      </c>
      <c r="J1142" s="452" t="s">
        <v>2308</v>
      </c>
      <c r="K1142" s="452" t="s">
        <v>1607</v>
      </c>
      <c r="L1142" s="452" t="s">
        <v>1612</v>
      </c>
    </row>
    <row r="1143" spans="1:12" hidden="1" x14ac:dyDescent="0.3">
      <c r="A1143" s="452" t="s">
        <v>1604</v>
      </c>
      <c r="B1143" s="453" t="s">
        <v>2785</v>
      </c>
      <c r="C1143" s="452" t="s">
        <v>464</v>
      </c>
      <c r="D1143" s="452" t="s">
        <v>1604</v>
      </c>
      <c r="F1143" s="452" t="s">
        <v>1233</v>
      </c>
      <c r="G1143" s="454"/>
      <c r="H1143" s="452" t="s">
        <v>2308</v>
      </c>
      <c r="I1143" s="452" t="s">
        <v>2308</v>
      </c>
      <c r="J1143" s="452" t="s">
        <v>2308</v>
      </c>
      <c r="K1143" s="452" t="s">
        <v>1607</v>
      </c>
      <c r="L1143" s="452" t="s">
        <v>1612</v>
      </c>
    </row>
    <row r="1144" spans="1:12" hidden="1" x14ac:dyDescent="0.3">
      <c r="A1144" s="452" t="s">
        <v>1604</v>
      </c>
      <c r="B1144" s="453" t="s">
        <v>2786</v>
      </c>
      <c r="C1144" s="452" t="s">
        <v>464</v>
      </c>
      <c r="D1144" s="452" t="s">
        <v>1604</v>
      </c>
      <c r="F1144" s="452" t="s">
        <v>1233</v>
      </c>
      <c r="G1144" s="454"/>
      <c r="H1144" s="452" t="s">
        <v>2308</v>
      </c>
      <c r="I1144" s="452" t="s">
        <v>2308</v>
      </c>
      <c r="J1144" s="452" t="s">
        <v>2308</v>
      </c>
      <c r="K1144" s="452" t="s">
        <v>1607</v>
      </c>
      <c r="L1144" s="452" t="s">
        <v>1612</v>
      </c>
    </row>
    <row r="1145" spans="1:12" hidden="1" x14ac:dyDescent="0.3">
      <c r="A1145" s="452" t="s">
        <v>1604</v>
      </c>
      <c r="B1145" s="453" t="s">
        <v>2787</v>
      </c>
      <c r="C1145" s="452" t="s">
        <v>464</v>
      </c>
      <c r="D1145" s="452" t="s">
        <v>1604</v>
      </c>
      <c r="F1145" s="452" t="s">
        <v>1233</v>
      </c>
      <c r="G1145" s="454"/>
      <c r="H1145" s="452" t="s">
        <v>2308</v>
      </c>
      <c r="I1145" s="452" t="s">
        <v>2308</v>
      </c>
      <c r="J1145" s="452" t="s">
        <v>2308</v>
      </c>
      <c r="K1145" s="452" t="s">
        <v>1607</v>
      </c>
      <c r="L1145" s="452" t="s">
        <v>1612</v>
      </c>
    </row>
    <row r="1146" spans="1:12" hidden="1" x14ac:dyDescent="0.3">
      <c r="A1146" s="452" t="s">
        <v>1604</v>
      </c>
      <c r="B1146" s="453" t="s">
        <v>2788</v>
      </c>
      <c r="C1146" s="452" t="s">
        <v>464</v>
      </c>
      <c r="D1146" s="452" t="s">
        <v>1604</v>
      </c>
      <c r="F1146" s="452" t="s">
        <v>1233</v>
      </c>
      <c r="G1146" s="454"/>
      <c r="H1146" s="452" t="s">
        <v>2308</v>
      </c>
      <c r="I1146" s="452" t="s">
        <v>2308</v>
      </c>
      <c r="J1146" s="452" t="s">
        <v>2308</v>
      </c>
      <c r="K1146" s="452" t="s">
        <v>1607</v>
      </c>
      <c r="L1146" s="452" t="s">
        <v>1612</v>
      </c>
    </row>
    <row r="1147" spans="1:12" hidden="1" x14ac:dyDescent="0.3">
      <c r="A1147" s="452" t="s">
        <v>1604</v>
      </c>
      <c r="B1147" s="453" t="s">
        <v>2789</v>
      </c>
      <c r="C1147" s="452" t="s">
        <v>464</v>
      </c>
      <c r="D1147" s="452" t="s">
        <v>1604</v>
      </c>
      <c r="F1147" s="452" t="s">
        <v>1233</v>
      </c>
      <c r="G1147" s="454"/>
      <c r="H1147" s="452" t="s">
        <v>2308</v>
      </c>
      <c r="I1147" s="452" t="s">
        <v>2308</v>
      </c>
      <c r="J1147" s="452" t="s">
        <v>2308</v>
      </c>
      <c r="K1147" s="452" t="s">
        <v>1607</v>
      </c>
      <c r="L1147" s="452" t="s">
        <v>1612</v>
      </c>
    </row>
    <row r="1148" spans="1:12" hidden="1" x14ac:dyDescent="0.3">
      <c r="A1148" s="452" t="s">
        <v>1604</v>
      </c>
      <c r="B1148" s="453" t="s">
        <v>2790</v>
      </c>
      <c r="C1148" s="452" t="s">
        <v>464</v>
      </c>
      <c r="D1148" s="452" t="s">
        <v>1604</v>
      </c>
      <c r="F1148" s="452" t="s">
        <v>1233</v>
      </c>
      <c r="G1148" s="454"/>
      <c r="H1148" s="452" t="s">
        <v>2308</v>
      </c>
      <c r="I1148" s="452" t="s">
        <v>2308</v>
      </c>
      <c r="J1148" s="452" t="s">
        <v>2308</v>
      </c>
      <c r="K1148" s="452" t="s">
        <v>1607</v>
      </c>
      <c r="L1148" s="452" t="s">
        <v>1612</v>
      </c>
    </row>
    <row r="1149" spans="1:12" hidden="1" x14ac:dyDescent="0.3">
      <c r="A1149" s="452" t="s">
        <v>1604</v>
      </c>
      <c r="B1149" s="453" t="s">
        <v>2791</v>
      </c>
      <c r="C1149" s="452" t="s">
        <v>464</v>
      </c>
      <c r="D1149" s="452" t="s">
        <v>1604</v>
      </c>
      <c r="F1149" s="452" t="s">
        <v>1233</v>
      </c>
      <c r="G1149" s="454"/>
      <c r="H1149" s="452" t="s">
        <v>2308</v>
      </c>
      <c r="I1149" s="452" t="s">
        <v>2308</v>
      </c>
      <c r="J1149" s="452" t="s">
        <v>2308</v>
      </c>
      <c r="K1149" s="452" t="s">
        <v>1607</v>
      </c>
      <c r="L1149" s="452" t="s">
        <v>1612</v>
      </c>
    </row>
    <row r="1150" spans="1:12" hidden="1" x14ac:dyDescent="0.3">
      <c r="A1150" s="452" t="s">
        <v>1604</v>
      </c>
      <c r="B1150" s="453" t="s">
        <v>2792</v>
      </c>
      <c r="C1150" s="452" t="s">
        <v>464</v>
      </c>
      <c r="D1150" s="452" t="s">
        <v>1604</v>
      </c>
      <c r="F1150" s="452" t="s">
        <v>1233</v>
      </c>
      <c r="G1150" s="454"/>
      <c r="H1150" s="452" t="s">
        <v>2308</v>
      </c>
      <c r="I1150" s="452" t="s">
        <v>2308</v>
      </c>
      <c r="J1150" s="452" t="s">
        <v>2308</v>
      </c>
      <c r="K1150" s="452" t="s">
        <v>1607</v>
      </c>
      <c r="L1150" s="452" t="s">
        <v>1612</v>
      </c>
    </row>
    <row r="1151" spans="1:12" hidden="1" x14ac:dyDescent="0.3">
      <c r="A1151" s="452" t="s">
        <v>1604</v>
      </c>
      <c r="B1151" s="453" t="s">
        <v>2793</v>
      </c>
      <c r="C1151" s="452" t="s">
        <v>464</v>
      </c>
      <c r="D1151" s="452" t="s">
        <v>1604</v>
      </c>
      <c r="F1151" s="452" t="s">
        <v>1233</v>
      </c>
      <c r="G1151" s="454"/>
      <c r="H1151" s="452" t="s">
        <v>2308</v>
      </c>
      <c r="I1151" s="452" t="s">
        <v>2308</v>
      </c>
      <c r="J1151" s="452" t="s">
        <v>2308</v>
      </c>
      <c r="K1151" s="452" t="s">
        <v>1607</v>
      </c>
      <c r="L1151" s="452" t="s">
        <v>1612</v>
      </c>
    </row>
    <row r="1152" spans="1:12" hidden="1" x14ac:dyDescent="0.3">
      <c r="A1152" s="452" t="s">
        <v>1604</v>
      </c>
      <c r="B1152" s="453" t="s">
        <v>2794</v>
      </c>
      <c r="C1152" s="452" t="s">
        <v>464</v>
      </c>
      <c r="D1152" s="452" t="s">
        <v>1604</v>
      </c>
      <c r="F1152" s="452" t="s">
        <v>1233</v>
      </c>
      <c r="G1152" s="454"/>
      <c r="H1152" s="452" t="s">
        <v>2308</v>
      </c>
      <c r="I1152" s="452" t="s">
        <v>2308</v>
      </c>
      <c r="J1152" s="452" t="s">
        <v>2308</v>
      </c>
      <c r="K1152" s="452" t="s">
        <v>1607</v>
      </c>
      <c r="L1152" s="452" t="s">
        <v>1612</v>
      </c>
    </row>
    <row r="1153" spans="1:12" hidden="1" x14ac:dyDescent="0.3">
      <c r="A1153" s="452" t="s">
        <v>1604</v>
      </c>
      <c r="B1153" s="453" t="s">
        <v>2795</v>
      </c>
      <c r="C1153" s="452" t="s">
        <v>464</v>
      </c>
      <c r="D1153" s="452" t="s">
        <v>1604</v>
      </c>
      <c r="F1153" s="452" t="s">
        <v>1233</v>
      </c>
      <c r="G1153" s="454"/>
      <c r="H1153" s="452" t="s">
        <v>2308</v>
      </c>
      <c r="I1153" s="452" t="s">
        <v>2308</v>
      </c>
      <c r="J1153" s="452" t="s">
        <v>2308</v>
      </c>
      <c r="K1153" s="452" t="s">
        <v>1607</v>
      </c>
      <c r="L1153" s="452" t="s">
        <v>1612</v>
      </c>
    </row>
    <row r="1154" spans="1:12" hidden="1" x14ac:dyDescent="0.3">
      <c r="A1154" s="452" t="s">
        <v>1604</v>
      </c>
      <c r="B1154" s="453" t="s">
        <v>2796</v>
      </c>
      <c r="C1154" s="452" t="s">
        <v>464</v>
      </c>
      <c r="D1154" s="452" t="s">
        <v>1604</v>
      </c>
      <c r="F1154" s="452" t="s">
        <v>1233</v>
      </c>
      <c r="G1154" s="454"/>
      <c r="H1154" s="452" t="s">
        <v>2797</v>
      </c>
      <c r="I1154" s="452" t="s">
        <v>2797</v>
      </c>
      <c r="J1154" s="452" t="s">
        <v>2797</v>
      </c>
      <c r="K1154" s="452" t="s">
        <v>1607</v>
      </c>
      <c r="L1154" s="452" t="s">
        <v>1612</v>
      </c>
    </row>
    <row r="1155" spans="1:12" hidden="1" x14ac:dyDescent="0.3">
      <c r="A1155" s="452" t="s">
        <v>1604</v>
      </c>
      <c r="B1155" s="453" t="s">
        <v>2798</v>
      </c>
      <c r="C1155" s="452" t="s">
        <v>464</v>
      </c>
      <c r="D1155" s="452" t="s">
        <v>1604</v>
      </c>
      <c r="F1155" s="452" t="s">
        <v>1233</v>
      </c>
      <c r="G1155" s="454"/>
      <c r="H1155" s="452" t="s">
        <v>2797</v>
      </c>
      <c r="I1155" s="452" t="s">
        <v>2797</v>
      </c>
      <c r="J1155" s="452" t="s">
        <v>2797</v>
      </c>
      <c r="K1155" s="452" t="s">
        <v>1607</v>
      </c>
      <c r="L1155" s="452" t="s">
        <v>1612</v>
      </c>
    </row>
    <row r="1156" spans="1:12" hidden="1" x14ac:dyDescent="0.3">
      <c r="A1156" s="452" t="s">
        <v>1604</v>
      </c>
      <c r="B1156" s="453" t="s">
        <v>2799</v>
      </c>
      <c r="C1156" s="452" t="s">
        <v>464</v>
      </c>
      <c r="D1156" s="452" t="s">
        <v>1604</v>
      </c>
      <c r="F1156" s="452" t="s">
        <v>1233</v>
      </c>
      <c r="G1156" s="454"/>
      <c r="H1156" s="452" t="s">
        <v>2800</v>
      </c>
      <c r="I1156" s="452" t="s">
        <v>2800</v>
      </c>
      <c r="J1156" s="452" t="s">
        <v>2800</v>
      </c>
      <c r="K1156" s="452" t="s">
        <v>1607</v>
      </c>
      <c r="L1156" s="452" t="s">
        <v>1612</v>
      </c>
    </row>
    <row r="1157" spans="1:12" hidden="1" x14ac:dyDescent="0.3">
      <c r="A1157" s="452" t="s">
        <v>1604</v>
      </c>
      <c r="B1157" s="453" t="s">
        <v>2801</v>
      </c>
      <c r="C1157" s="452" t="s">
        <v>464</v>
      </c>
      <c r="D1157" s="452" t="s">
        <v>1604</v>
      </c>
      <c r="F1157" s="452" t="s">
        <v>1233</v>
      </c>
      <c r="G1157" s="454"/>
      <c r="H1157" s="452" t="s">
        <v>2800</v>
      </c>
      <c r="I1157" s="452" t="s">
        <v>2800</v>
      </c>
      <c r="J1157" s="452" t="s">
        <v>2800</v>
      </c>
      <c r="K1157" s="452" t="s">
        <v>1607</v>
      </c>
      <c r="L1157" s="452" t="s">
        <v>1612</v>
      </c>
    </row>
    <row r="1158" spans="1:12" hidden="1" x14ac:dyDescent="0.3">
      <c r="A1158" s="452" t="s">
        <v>1604</v>
      </c>
      <c r="B1158" s="453" t="s">
        <v>2802</v>
      </c>
      <c r="C1158" s="452" t="s">
        <v>464</v>
      </c>
      <c r="D1158" s="452" t="s">
        <v>1604</v>
      </c>
      <c r="F1158" s="452" t="s">
        <v>1233</v>
      </c>
      <c r="G1158" s="454"/>
      <c r="H1158" s="452" t="s">
        <v>2803</v>
      </c>
      <c r="I1158" s="452" t="s">
        <v>2803</v>
      </c>
      <c r="J1158" s="452" t="s">
        <v>2803</v>
      </c>
      <c r="K1158" s="452" t="s">
        <v>1607</v>
      </c>
      <c r="L1158" s="452" t="s">
        <v>1612</v>
      </c>
    </row>
    <row r="1159" spans="1:12" hidden="1" x14ac:dyDescent="0.3">
      <c r="A1159" s="452" t="s">
        <v>1604</v>
      </c>
      <c r="B1159" s="453" t="s">
        <v>2804</v>
      </c>
      <c r="C1159" s="452" t="s">
        <v>464</v>
      </c>
      <c r="D1159" s="452" t="s">
        <v>1604</v>
      </c>
      <c r="F1159" s="452" t="s">
        <v>1233</v>
      </c>
      <c r="G1159" s="454"/>
      <c r="H1159" s="452" t="s">
        <v>2803</v>
      </c>
      <c r="I1159" s="452" t="s">
        <v>2803</v>
      </c>
      <c r="J1159" s="452" t="s">
        <v>2803</v>
      </c>
      <c r="K1159" s="452" t="s">
        <v>1607</v>
      </c>
      <c r="L1159" s="452" t="s">
        <v>1612</v>
      </c>
    </row>
    <row r="1160" spans="1:12" hidden="1" x14ac:dyDescent="0.3">
      <c r="A1160" s="452" t="s">
        <v>1604</v>
      </c>
      <c r="B1160" s="453" t="s">
        <v>2805</v>
      </c>
      <c r="C1160" s="452" t="s">
        <v>464</v>
      </c>
      <c r="D1160" s="452" t="s">
        <v>1604</v>
      </c>
      <c r="F1160" s="452" t="s">
        <v>1233</v>
      </c>
      <c r="G1160" s="454"/>
      <c r="H1160" s="452" t="s">
        <v>2806</v>
      </c>
      <c r="I1160" s="452" t="s">
        <v>2806</v>
      </c>
      <c r="J1160" s="452" t="s">
        <v>2806</v>
      </c>
      <c r="K1160" s="452" t="s">
        <v>1607</v>
      </c>
      <c r="L1160" s="452" t="s">
        <v>1612</v>
      </c>
    </row>
    <row r="1161" spans="1:12" hidden="1" x14ac:dyDescent="0.3">
      <c r="A1161" s="452" t="s">
        <v>1604</v>
      </c>
      <c r="B1161" s="453" t="s">
        <v>2807</v>
      </c>
      <c r="C1161" s="452" t="s">
        <v>464</v>
      </c>
      <c r="D1161" s="452" t="s">
        <v>1604</v>
      </c>
      <c r="F1161" s="452" t="s">
        <v>1233</v>
      </c>
      <c r="G1161" s="454"/>
      <c r="H1161" s="452" t="s">
        <v>2806</v>
      </c>
      <c r="I1161" s="452" t="s">
        <v>2806</v>
      </c>
      <c r="J1161" s="452" t="s">
        <v>2806</v>
      </c>
      <c r="K1161" s="452" t="s">
        <v>1607</v>
      </c>
      <c r="L1161" s="452" t="s">
        <v>1612</v>
      </c>
    </row>
    <row r="1162" spans="1:12" hidden="1" x14ac:dyDescent="0.3">
      <c r="A1162" s="452" t="s">
        <v>1604</v>
      </c>
      <c r="B1162" s="453" t="s">
        <v>2808</v>
      </c>
      <c r="C1162" s="452" t="s">
        <v>464</v>
      </c>
      <c r="D1162" s="452" t="s">
        <v>1604</v>
      </c>
      <c r="F1162" s="452" t="s">
        <v>1233</v>
      </c>
      <c r="G1162" s="454"/>
      <c r="H1162" s="452" t="s">
        <v>2809</v>
      </c>
      <c r="I1162" s="452" t="s">
        <v>2809</v>
      </c>
      <c r="J1162" s="452" t="s">
        <v>2809</v>
      </c>
      <c r="K1162" s="452" t="s">
        <v>1607</v>
      </c>
      <c r="L1162" s="452" t="s">
        <v>1612</v>
      </c>
    </row>
    <row r="1163" spans="1:12" hidden="1" x14ac:dyDescent="0.3">
      <c r="A1163" s="452" t="s">
        <v>1604</v>
      </c>
      <c r="B1163" s="453" t="s">
        <v>2810</v>
      </c>
      <c r="C1163" s="452" t="s">
        <v>464</v>
      </c>
      <c r="D1163" s="452" t="s">
        <v>1604</v>
      </c>
      <c r="F1163" s="452" t="s">
        <v>1233</v>
      </c>
      <c r="G1163" s="454"/>
      <c r="H1163" s="452" t="s">
        <v>2811</v>
      </c>
      <c r="I1163" s="452" t="s">
        <v>2811</v>
      </c>
      <c r="J1163" s="452" t="s">
        <v>2811</v>
      </c>
      <c r="K1163" s="452" t="s">
        <v>1607</v>
      </c>
      <c r="L1163" s="452" t="s">
        <v>1612</v>
      </c>
    </row>
    <row r="1164" spans="1:12" hidden="1" x14ac:dyDescent="0.3">
      <c r="A1164" s="452" t="s">
        <v>1604</v>
      </c>
      <c r="B1164" s="453" t="s">
        <v>2812</v>
      </c>
      <c r="C1164" s="452" t="s">
        <v>464</v>
      </c>
      <c r="D1164" s="452" t="s">
        <v>1604</v>
      </c>
      <c r="F1164" s="452" t="s">
        <v>1233</v>
      </c>
      <c r="G1164" s="454"/>
      <c r="H1164" s="452" t="s">
        <v>2813</v>
      </c>
      <c r="I1164" s="452" t="s">
        <v>2813</v>
      </c>
      <c r="J1164" s="452" t="s">
        <v>2813</v>
      </c>
      <c r="K1164" s="452" t="s">
        <v>1607</v>
      </c>
      <c r="L1164" s="452" t="s">
        <v>1612</v>
      </c>
    </row>
    <row r="1165" spans="1:12" hidden="1" x14ac:dyDescent="0.3">
      <c r="A1165" s="452" t="s">
        <v>1604</v>
      </c>
      <c r="B1165" s="453" t="s">
        <v>2814</v>
      </c>
      <c r="C1165" s="452" t="s">
        <v>464</v>
      </c>
      <c r="D1165" s="452" t="s">
        <v>1604</v>
      </c>
      <c r="F1165" s="452" t="s">
        <v>1233</v>
      </c>
      <c r="G1165" s="454"/>
      <c r="H1165" s="452" t="s">
        <v>2813</v>
      </c>
      <c r="I1165" s="452" t="s">
        <v>2813</v>
      </c>
      <c r="J1165" s="452" t="s">
        <v>2813</v>
      </c>
      <c r="K1165" s="452" t="s">
        <v>1607</v>
      </c>
      <c r="L1165" s="452" t="s">
        <v>1612</v>
      </c>
    </row>
    <row r="1166" spans="1:12" hidden="1" x14ac:dyDescent="0.3">
      <c r="A1166" s="452" t="s">
        <v>1604</v>
      </c>
      <c r="B1166" s="453" t="s">
        <v>2815</v>
      </c>
      <c r="C1166" s="452" t="s">
        <v>464</v>
      </c>
      <c r="D1166" s="452" t="s">
        <v>1604</v>
      </c>
      <c r="F1166" s="452" t="s">
        <v>1233</v>
      </c>
      <c r="G1166" s="454"/>
      <c r="H1166" s="452" t="s">
        <v>624</v>
      </c>
      <c r="I1166" s="452" t="s">
        <v>624</v>
      </c>
      <c r="J1166" s="452" t="s">
        <v>624</v>
      </c>
      <c r="K1166" s="452" t="s">
        <v>1607</v>
      </c>
      <c r="L1166" s="452" t="s">
        <v>1612</v>
      </c>
    </row>
    <row r="1167" spans="1:12" hidden="1" x14ac:dyDescent="0.3">
      <c r="A1167" s="452" t="s">
        <v>1604</v>
      </c>
      <c r="B1167" s="453" t="s">
        <v>2816</v>
      </c>
      <c r="C1167" s="452" t="s">
        <v>464</v>
      </c>
      <c r="D1167" s="452" t="s">
        <v>1604</v>
      </c>
      <c r="F1167" s="452" t="s">
        <v>1233</v>
      </c>
      <c r="G1167" s="454"/>
      <c r="H1167" s="452" t="s">
        <v>624</v>
      </c>
      <c r="I1167" s="452" t="s">
        <v>624</v>
      </c>
      <c r="J1167" s="452" t="s">
        <v>624</v>
      </c>
      <c r="K1167" s="452" t="s">
        <v>1607</v>
      </c>
      <c r="L1167" s="452" t="s">
        <v>1612</v>
      </c>
    </row>
    <row r="1168" spans="1:12" hidden="1" x14ac:dyDescent="0.3">
      <c r="A1168" s="452" t="s">
        <v>1604</v>
      </c>
      <c r="B1168" s="453" t="s">
        <v>2817</v>
      </c>
      <c r="C1168" s="452" t="s">
        <v>464</v>
      </c>
      <c r="D1168" s="452" t="s">
        <v>1604</v>
      </c>
      <c r="F1168" s="452" t="s">
        <v>1233</v>
      </c>
      <c r="G1168" s="454"/>
      <c r="H1168" s="452" t="s">
        <v>624</v>
      </c>
      <c r="I1168" s="452" t="s">
        <v>624</v>
      </c>
      <c r="J1168" s="452" t="s">
        <v>624</v>
      </c>
      <c r="K1168" s="452" t="s">
        <v>1607</v>
      </c>
      <c r="L1168" s="452" t="s">
        <v>1612</v>
      </c>
    </row>
    <row r="1169" spans="1:12" hidden="1" x14ac:dyDescent="0.3">
      <c r="A1169" s="452" t="s">
        <v>1604</v>
      </c>
      <c r="B1169" s="453" t="s">
        <v>2818</v>
      </c>
      <c r="C1169" s="452" t="s">
        <v>464</v>
      </c>
      <c r="D1169" s="452" t="s">
        <v>1604</v>
      </c>
      <c r="F1169" s="452" t="s">
        <v>1233</v>
      </c>
      <c r="G1169" s="454"/>
      <c r="H1169" s="452" t="s">
        <v>624</v>
      </c>
      <c r="I1169" s="452" t="s">
        <v>624</v>
      </c>
      <c r="J1169" s="452" t="s">
        <v>624</v>
      </c>
      <c r="K1169" s="452" t="s">
        <v>1607</v>
      </c>
      <c r="L1169" s="452" t="s">
        <v>1612</v>
      </c>
    </row>
    <row r="1170" spans="1:12" hidden="1" x14ac:dyDescent="0.3">
      <c r="A1170" s="452" t="s">
        <v>1604</v>
      </c>
      <c r="B1170" s="453" t="s">
        <v>2819</v>
      </c>
      <c r="C1170" s="452" t="s">
        <v>464</v>
      </c>
      <c r="D1170" s="452" t="s">
        <v>1604</v>
      </c>
      <c r="F1170" s="452" t="s">
        <v>1233</v>
      </c>
      <c r="G1170" s="454"/>
      <c r="H1170" s="452" t="s">
        <v>2820</v>
      </c>
      <c r="I1170" s="452" t="s">
        <v>2820</v>
      </c>
      <c r="J1170" s="452" t="s">
        <v>2820</v>
      </c>
      <c r="K1170" s="452" t="s">
        <v>1607</v>
      </c>
      <c r="L1170" s="452" t="s">
        <v>1612</v>
      </c>
    </row>
    <row r="1171" spans="1:12" hidden="1" x14ac:dyDescent="0.3">
      <c r="A1171" s="452" t="s">
        <v>1604</v>
      </c>
      <c r="B1171" s="453" t="s">
        <v>2821</v>
      </c>
      <c r="C1171" s="452" t="s">
        <v>464</v>
      </c>
      <c r="D1171" s="452" t="s">
        <v>1604</v>
      </c>
      <c r="F1171" s="452" t="s">
        <v>1233</v>
      </c>
      <c r="G1171" s="454"/>
      <c r="H1171" s="452" t="s">
        <v>2820</v>
      </c>
      <c r="I1171" s="452" t="s">
        <v>2820</v>
      </c>
      <c r="J1171" s="452" t="s">
        <v>2820</v>
      </c>
      <c r="K1171" s="452" t="s">
        <v>1607</v>
      </c>
      <c r="L1171" s="452" t="s">
        <v>1612</v>
      </c>
    </row>
    <row r="1172" spans="1:12" hidden="1" x14ac:dyDescent="0.3">
      <c r="A1172" s="452" t="s">
        <v>1604</v>
      </c>
      <c r="B1172" s="453" t="s">
        <v>2822</v>
      </c>
      <c r="C1172" s="452" t="s">
        <v>464</v>
      </c>
      <c r="D1172" s="452" t="s">
        <v>1604</v>
      </c>
      <c r="F1172" s="452" t="s">
        <v>1233</v>
      </c>
      <c r="G1172" s="454"/>
      <c r="H1172" s="452" t="s">
        <v>2820</v>
      </c>
      <c r="I1172" s="452" t="s">
        <v>2820</v>
      </c>
      <c r="J1172" s="452" t="s">
        <v>2820</v>
      </c>
      <c r="K1172" s="452" t="s">
        <v>1607</v>
      </c>
      <c r="L1172" s="452" t="s">
        <v>1612</v>
      </c>
    </row>
    <row r="1173" spans="1:12" hidden="1" x14ac:dyDescent="0.3">
      <c r="A1173" s="452" t="s">
        <v>1604</v>
      </c>
      <c r="B1173" s="453" t="s">
        <v>2823</v>
      </c>
      <c r="C1173" s="452" t="s">
        <v>464</v>
      </c>
      <c r="D1173" s="452" t="s">
        <v>1604</v>
      </c>
      <c r="F1173" s="452" t="s">
        <v>1233</v>
      </c>
      <c r="G1173" s="454"/>
      <c r="H1173" s="452" t="s">
        <v>2820</v>
      </c>
      <c r="I1173" s="452" t="s">
        <v>2820</v>
      </c>
      <c r="J1173" s="452" t="s">
        <v>2820</v>
      </c>
      <c r="K1173" s="452" t="s">
        <v>1607</v>
      </c>
      <c r="L1173" s="452" t="s">
        <v>1612</v>
      </c>
    </row>
    <row r="1174" spans="1:12" hidden="1" x14ac:dyDescent="0.3">
      <c r="A1174" s="452" t="s">
        <v>1604</v>
      </c>
      <c r="B1174" s="453" t="s">
        <v>2824</v>
      </c>
      <c r="C1174" s="452" t="s">
        <v>464</v>
      </c>
      <c r="D1174" s="452" t="s">
        <v>1604</v>
      </c>
      <c r="F1174" s="452" t="s">
        <v>1233</v>
      </c>
      <c r="G1174" s="454"/>
      <c r="H1174" s="452" t="s">
        <v>2820</v>
      </c>
      <c r="I1174" s="452" t="s">
        <v>2820</v>
      </c>
      <c r="J1174" s="452" t="s">
        <v>2820</v>
      </c>
      <c r="K1174" s="452" t="s">
        <v>1607</v>
      </c>
      <c r="L1174" s="452" t="s">
        <v>1612</v>
      </c>
    </row>
    <row r="1175" spans="1:12" hidden="1" x14ac:dyDescent="0.3">
      <c r="A1175" s="452" t="s">
        <v>1604</v>
      </c>
      <c r="B1175" s="453" t="s">
        <v>2825</v>
      </c>
      <c r="C1175" s="452" t="s">
        <v>464</v>
      </c>
      <c r="D1175" s="452" t="s">
        <v>1604</v>
      </c>
      <c r="F1175" s="452" t="s">
        <v>1233</v>
      </c>
      <c r="G1175" s="454"/>
      <c r="H1175" s="452" t="s">
        <v>2826</v>
      </c>
      <c r="I1175" s="452" t="s">
        <v>2826</v>
      </c>
      <c r="J1175" s="452" t="s">
        <v>2826</v>
      </c>
      <c r="K1175" s="452" t="s">
        <v>1607</v>
      </c>
      <c r="L1175" s="452" t="s">
        <v>1612</v>
      </c>
    </row>
    <row r="1176" spans="1:12" hidden="1" x14ac:dyDescent="0.3">
      <c r="A1176" s="452" t="s">
        <v>1604</v>
      </c>
      <c r="B1176" s="453" t="s">
        <v>2827</v>
      </c>
      <c r="C1176" s="452" t="s">
        <v>464</v>
      </c>
      <c r="D1176" s="452" t="s">
        <v>1604</v>
      </c>
      <c r="F1176" s="452" t="s">
        <v>1233</v>
      </c>
      <c r="G1176" s="454"/>
      <c r="H1176" s="452" t="s">
        <v>2826</v>
      </c>
      <c r="I1176" s="452" t="s">
        <v>2826</v>
      </c>
      <c r="J1176" s="452" t="s">
        <v>2826</v>
      </c>
      <c r="K1176" s="452" t="s">
        <v>1607</v>
      </c>
      <c r="L1176" s="452" t="s">
        <v>1612</v>
      </c>
    </row>
    <row r="1177" spans="1:12" hidden="1" x14ac:dyDescent="0.3">
      <c r="A1177" s="452" t="s">
        <v>1604</v>
      </c>
      <c r="B1177" s="453" t="s">
        <v>2828</v>
      </c>
      <c r="C1177" s="452" t="s">
        <v>464</v>
      </c>
      <c r="D1177" s="452" t="s">
        <v>1604</v>
      </c>
      <c r="F1177" s="452" t="s">
        <v>1233</v>
      </c>
      <c r="G1177" s="454"/>
      <c r="H1177" s="452" t="s">
        <v>2826</v>
      </c>
      <c r="I1177" s="452" t="s">
        <v>2826</v>
      </c>
      <c r="J1177" s="452" t="s">
        <v>2826</v>
      </c>
      <c r="K1177" s="452" t="s">
        <v>1607</v>
      </c>
      <c r="L1177" s="452" t="s">
        <v>1612</v>
      </c>
    </row>
    <row r="1178" spans="1:12" hidden="1" x14ac:dyDescent="0.3">
      <c r="A1178" s="452" t="s">
        <v>1604</v>
      </c>
      <c r="B1178" s="453" t="s">
        <v>2829</v>
      </c>
      <c r="C1178" s="452" t="s">
        <v>464</v>
      </c>
      <c r="D1178" s="452" t="s">
        <v>1604</v>
      </c>
      <c r="F1178" s="452" t="s">
        <v>1233</v>
      </c>
      <c r="G1178" s="454"/>
      <c r="H1178" s="452" t="s">
        <v>2826</v>
      </c>
      <c r="I1178" s="452" t="s">
        <v>2826</v>
      </c>
      <c r="J1178" s="452" t="s">
        <v>2826</v>
      </c>
      <c r="K1178" s="452" t="s">
        <v>1607</v>
      </c>
      <c r="L1178" s="452" t="s">
        <v>1612</v>
      </c>
    </row>
    <row r="1179" spans="1:12" hidden="1" x14ac:dyDescent="0.3">
      <c r="A1179" s="452" t="s">
        <v>1604</v>
      </c>
      <c r="B1179" s="453" t="s">
        <v>2830</v>
      </c>
      <c r="C1179" s="452" t="s">
        <v>464</v>
      </c>
      <c r="D1179" s="452" t="s">
        <v>1604</v>
      </c>
      <c r="F1179" s="452" t="s">
        <v>1233</v>
      </c>
      <c r="G1179" s="454"/>
      <c r="H1179" s="452" t="s">
        <v>2826</v>
      </c>
      <c r="I1179" s="452" t="s">
        <v>2826</v>
      </c>
      <c r="J1179" s="452" t="s">
        <v>2826</v>
      </c>
      <c r="K1179" s="452" t="s">
        <v>1607</v>
      </c>
      <c r="L1179" s="452" t="s">
        <v>1612</v>
      </c>
    </row>
    <row r="1180" spans="1:12" hidden="1" x14ac:dyDescent="0.3">
      <c r="A1180" s="452" t="s">
        <v>1604</v>
      </c>
      <c r="B1180" s="453" t="s">
        <v>2831</v>
      </c>
      <c r="C1180" s="452" t="s">
        <v>464</v>
      </c>
      <c r="D1180" s="452" t="s">
        <v>1604</v>
      </c>
      <c r="F1180" s="452" t="s">
        <v>1233</v>
      </c>
      <c r="G1180" s="454"/>
      <c r="H1180" s="452" t="s">
        <v>2826</v>
      </c>
      <c r="I1180" s="452" t="s">
        <v>2826</v>
      </c>
      <c r="J1180" s="452" t="s">
        <v>2826</v>
      </c>
      <c r="K1180" s="452" t="s">
        <v>1607</v>
      </c>
      <c r="L1180" s="452" t="s">
        <v>1612</v>
      </c>
    </row>
    <row r="1181" spans="1:12" hidden="1" x14ac:dyDescent="0.3">
      <c r="A1181" s="452" t="s">
        <v>1604</v>
      </c>
      <c r="B1181" s="453" t="s">
        <v>2832</v>
      </c>
      <c r="C1181" s="452" t="s">
        <v>464</v>
      </c>
      <c r="D1181" s="452" t="s">
        <v>1604</v>
      </c>
      <c r="F1181" s="452" t="s">
        <v>1233</v>
      </c>
      <c r="G1181" s="454"/>
      <c r="H1181" s="452" t="s">
        <v>2826</v>
      </c>
      <c r="I1181" s="452" t="s">
        <v>2826</v>
      </c>
      <c r="J1181" s="452" t="s">
        <v>2826</v>
      </c>
      <c r="K1181" s="452" t="s">
        <v>1607</v>
      </c>
      <c r="L1181" s="452" t="s">
        <v>1612</v>
      </c>
    </row>
    <row r="1182" spans="1:12" hidden="1" x14ac:dyDescent="0.3">
      <c r="A1182" s="452" t="s">
        <v>1604</v>
      </c>
      <c r="B1182" s="453" t="s">
        <v>2833</v>
      </c>
      <c r="C1182" s="452" t="s">
        <v>464</v>
      </c>
      <c r="D1182" s="452" t="s">
        <v>1604</v>
      </c>
      <c r="F1182" s="452" t="s">
        <v>1233</v>
      </c>
      <c r="G1182" s="454"/>
      <c r="H1182" s="452" t="s">
        <v>2826</v>
      </c>
      <c r="I1182" s="452" t="s">
        <v>2826</v>
      </c>
      <c r="J1182" s="452" t="s">
        <v>2826</v>
      </c>
      <c r="K1182" s="452" t="s">
        <v>1607</v>
      </c>
      <c r="L1182" s="452" t="s">
        <v>1612</v>
      </c>
    </row>
    <row r="1183" spans="1:12" hidden="1" x14ac:dyDescent="0.3">
      <c r="A1183" s="452" t="s">
        <v>1604</v>
      </c>
      <c r="B1183" s="453" t="s">
        <v>2834</v>
      </c>
      <c r="C1183" s="452" t="s">
        <v>464</v>
      </c>
      <c r="D1183" s="452" t="s">
        <v>1604</v>
      </c>
      <c r="F1183" s="452" t="s">
        <v>1233</v>
      </c>
      <c r="G1183" s="454"/>
      <c r="H1183" s="452" t="s">
        <v>2826</v>
      </c>
      <c r="I1183" s="452" t="s">
        <v>2826</v>
      </c>
      <c r="J1183" s="452" t="s">
        <v>2826</v>
      </c>
      <c r="K1183" s="452" t="s">
        <v>1607</v>
      </c>
      <c r="L1183" s="452" t="s">
        <v>1612</v>
      </c>
    </row>
    <row r="1184" spans="1:12" hidden="1" x14ac:dyDescent="0.3">
      <c r="A1184" s="452" t="s">
        <v>1604</v>
      </c>
      <c r="B1184" s="453" t="s">
        <v>2835</v>
      </c>
      <c r="C1184" s="452" t="s">
        <v>464</v>
      </c>
      <c r="D1184" s="452" t="s">
        <v>1604</v>
      </c>
      <c r="F1184" s="452" t="s">
        <v>1233</v>
      </c>
      <c r="G1184" s="454"/>
      <c r="H1184" s="452" t="s">
        <v>2836</v>
      </c>
      <c r="I1184" s="452" t="s">
        <v>2836</v>
      </c>
      <c r="J1184" s="452" t="s">
        <v>2836</v>
      </c>
      <c r="K1184" s="452" t="s">
        <v>1607</v>
      </c>
      <c r="L1184" s="452" t="s">
        <v>1612</v>
      </c>
    </row>
    <row r="1185" spans="1:12" hidden="1" x14ac:dyDescent="0.3">
      <c r="A1185" s="452" t="s">
        <v>1604</v>
      </c>
      <c r="B1185" s="453" t="s">
        <v>2837</v>
      </c>
      <c r="C1185" s="452" t="s">
        <v>464</v>
      </c>
      <c r="D1185" s="452" t="s">
        <v>1604</v>
      </c>
      <c r="F1185" s="452" t="s">
        <v>1233</v>
      </c>
      <c r="G1185" s="454"/>
      <c r="H1185" s="452" t="s">
        <v>2836</v>
      </c>
      <c r="I1185" s="452" t="s">
        <v>2836</v>
      </c>
      <c r="J1185" s="452" t="s">
        <v>2836</v>
      </c>
      <c r="K1185" s="452" t="s">
        <v>1607</v>
      </c>
      <c r="L1185" s="452" t="s">
        <v>1612</v>
      </c>
    </row>
    <row r="1186" spans="1:12" hidden="1" x14ac:dyDescent="0.3">
      <c r="A1186" s="452" t="s">
        <v>1604</v>
      </c>
      <c r="B1186" s="453" t="s">
        <v>2838</v>
      </c>
      <c r="C1186" s="452" t="s">
        <v>464</v>
      </c>
      <c r="D1186" s="452" t="s">
        <v>1604</v>
      </c>
      <c r="F1186" s="452" t="s">
        <v>1233</v>
      </c>
      <c r="G1186" s="454"/>
      <c r="H1186" s="452" t="s">
        <v>675</v>
      </c>
      <c r="I1186" s="452" t="s">
        <v>675</v>
      </c>
      <c r="J1186" s="452" t="s">
        <v>675</v>
      </c>
      <c r="K1186" s="452" t="s">
        <v>1607</v>
      </c>
      <c r="L1186" s="452" t="s">
        <v>1612</v>
      </c>
    </row>
    <row r="1187" spans="1:12" hidden="1" x14ac:dyDescent="0.3">
      <c r="A1187" s="452" t="s">
        <v>1604</v>
      </c>
      <c r="B1187" s="453" t="s">
        <v>2839</v>
      </c>
      <c r="C1187" s="452" t="s">
        <v>464</v>
      </c>
      <c r="D1187" s="452" t="s">
        <v>1604</v>
      </c>
      <c r="F1187" s="452" t="s">
        <v>1233</v>
      </c>
      <c r="G1187" s="454"/>
      <c r="H1187" s="452" t="s">
        <v>675</v>
      </c>
      <c r="I1187" s="452" t="s">
        <v>675</v>
      </c>
      <c r="J1187" s="452" t="s">
        <v>675</v>
      </c>
      <c r="K1187" s="452" t="s">
        <v>1607</v>
      </c>
      <c r="L1187" s="452" t="s">
        <v>1612</v>
      </c>
    </row>
    <row r="1188" spans="1:12" hidden="1" x14ac:dyDescent="0.3">
      <c r="A1188" s="452" t="s">
        <v>1604</v>
      </c>
      <c r="B1188" s="453" t="s">
        <v>2840</v>
      </c>
      <c r="C1188" s="452" t="s">
        <v>464</v>
      </c>
      <c r="D1188" s="452" t="s">
        <v>1604</v>
      </c>
      <c r="F1188" s="452" t="s">
        <v>1233</v>
      </c>
      <c r="G1188" s="454"/>
      <c r="H1188" s="452" t="s">
        <v>675</v>
      </c>
      <c r="I1188" s="452" t="s">
        <v>675</v>
      </c>
      <c r="J1188" s="452" t="s">
        <v>675</v>
      </c>
      <c r="K1188" s="452" t="s">
        <v>1607</v>
      </c>
      <c r="L1188" s="452" t="s">
        <v>1612</v>
      </c>
    </row>
    <row r="1189" spans="1:12" hidden="1" x14ac:dyDescent="0.3">
      <c r="A1189" s="452" t="s">
        <v>1604</v>
      </c>
      <c r="B1189" s="453" t="s">
        <v>2841</v>
      </c>
      <c r="C1189" s="452" t="s">
        <v>464</v>
      </c>
      <c r="D1189" s="452" t="s">
        <v>1604</v>
      </c>
      <c r="F1189" s="452" t="s">
        <v>1233</v>
      </c>
      <c r="G1189" s="454"/>
      <c r="H1189" s="452" t="s">
        <v>675</v>
      </c>
      <c r="I1189" s="452" t="s">
        <v>675</v>
      </c>
      <c r="J1189" s="452" t="s">
        <v>675</v>
      </c>
      <c r="K1189" s="452" t="s">
        <v>1607</v>
      </c>
      <c r="L1189" s="452" t="s">
        <v>1612</v>
      </c>
    </row>
    <row r="1190" spans="1:12" hidden="1" x14ac:dyDescent="0.3">
      <c r="A1190" s="452" t="s">
        <v>1604</v>
      </c>
      <c r="B1190" s="453" t="s">
        <v>2842</v>
      </c>
      <c r="C1190" s="452" t="s">
        <v>464</v>
      </c>
      <c r="D1190" s="452" t="s">
        <v>1604</v>
      </c>
      <c r="F1190" s="452" t="s">
        <v>1233</v>
      </c>
      <c r="G1190" s="454"/>
      <c r="H1190" s="452" t="s">
        <v>675</v>
      </c>
      <c r="I1190" s="452" t="s">
        <v>675</v>
      </c>
      <c r="J1190" s="452" t="s">
        <v>675</v>
      </c>
      <c r="K1190" s="452" t="s">
        <v>1607</v>
      </c>
      <c r="L1190" s="452" t="s">
        <v>1612</v>
      </c>
    </row>
    <row r="1191" spans="1:12" hidden="1" x14ac:dyDescent="0.3">
      <c r="A1191" s="452" t="s">
        <v>1604</v>
      </c>
      <c r="B1191" s="453" t="s">
        <v>2843</v>
      </c>
      <c r="C1191" s="452" t="s">
        <v>464</v>
      </c>
      <c r="D1191" s="452" t="s">
        <v>1604</v>
      </c>
      <c r="E1191" s="452" t="s">
        <v>2844</v>
      </c>
      <c r="F1191" s="452" t="s">
        <v>1233</v>
      </c>
      <c r="G1191" s="454"/>
      <c r="H1191" s="452" t="s">
        <v>2845</v>
      </c>
      <c r="I1191" s="452" t="s">
        <v>2845</v>
      </c>
      <c r="J1191" s="452" t="s">
        <v>2845</v>
      </c>
      <c r="K1191" s="452" t="s">
        <v>1607</v>
      </c>
      <c r="L1191" s="452" t="s">
        <v>1612</v>
      </c>
    </row>
    <row r="1192" spans="1:12" hidden="1" x14ac:dyDescent="0.3">
      <c r="A1192" s="452" t="s">
        <v>1604</v>
      </c>
      <c r="B1192" s="453" t="s">
        <v>2846</v>
      </c>
      <c r="C1192" s="452" t="s">
        <v>464</v>
      </c>
      <c r="D1192" s="452" t="s">
        <v>1604</v>
      </c>
      <c r="E1192" s="452" t="s">
        <v>2847</v>
      </c>
      <c r="F1192" s="452" t="s">
        <v>1233</v>
      </c>
      <c r="G1192" s="454"/>
      <c r="H1192" s="452" t="s">
        <v>1801</v>
      </c>
      <c r="I1192" s="452" t="s">
        <v>1802</v>
      </c>
      <c r="J1192" s="452" t="s">
        <v>1802</v>
      </c>
      <c r="K1192" s="452" t="s">
        <v>1607</v>
      </c>
      <c r="L1192" s="452" t="s">
        <v>1612</v>
      </c>
    </row>
    <row r="1193" spans="1:12" hidden="1" x14ac:dyDescent="0.3">
      <c r="A1193" s="452" t="s">
        <v>1604</v>
      </c>
      <c r="B1193" s="453" t="s">
        <v>2848</v>
      </c>
      <c r="C1193" s="452" t="s">
        <v>464</v>
      </c>
      <c r="D1193" s="452" t="s">
        <v>1604</v>
      </c>
      <c r="E1193" s="452" t="s">
        <v>2849</v>
      </c>
      <c r="F1193" s="452" t="s">
        <v>1233</v>
      </c>
      <c r="G1193" s="454"/>
      <c r="H1193" s="452" t="s">
        <v>1801</v>
      </c>
      <c r="I1193" s="452" t="s">
        <v>1802</v>
      </c>
      <c r="J1193" s="452" t="s">
        <v>1802</v>
      </c>
      <c r="K1193" s="452" t="s">
        <v>1607</v>
      </c>
      <c r="L1193" s="452" t="s">
        <v>1612</v>
      </c>
    </row>
    <row r="1194" spans="1:12" hidden="1" x14ac:dyDescent="0.3">
      <c r="A1194" s="452" t="s">
        <v>1604</v>
      </c>
      <c r="B1194" s="453" t="s">
        <v>2850</v>
      </c>
      <c r="C1194" s="452" t="s">
        <v>464</v>
      </c>
      <c r="D1194" s="452" t="s">
        <v>1604</v>
      </c>
      <c r="E1194" s="452" t="s">
        <v>2851</v>
      </c>
      <c r="F1194" s="452" t="s">
        <v>1233</v>
      </c>
      <c r="G1194" s="454"/>
      <c r="H1194" s="452" t="s">
        <v>1801</v>
      </c>
      <c r="I1194" s="452" t="s">
        <v>1802</v>
      </c>
      <c r="J1194" s="452" t="s">
        <v>1802</v>
      </c>
      <c r="K1194" s="452" t="s">
        <v>1607</v>
      </c>
      <c r="L1194" s="452" t="s">
        <v>1612</v>
      </c>
    </row>
    <row r="1195" spans="1:12" hidden="1" x14ac:dyDescent="0.3">
      <c r="A1195" s="452" t="s">
        <v>1604</v>
      </c>
      <c r="B1195" s="453" t="s">
        <v>2852</v>
      </c>
      <c r="C1195" s="452" t="s">
        <v>464</v>
      </c>
      <c r="D1195" s="452" t="s">
        <v>1604</v>
      </c>
      <c r="E1195" s="452" t="s">
        <v>2853</v>
      </c>
      <c r="F1195" s="452" t="s">
        <v>1233</v>
      </c>
      <c r="G1195" s="454"/>
      <c r="H1195" s="452" t="s">
        <v>1801</v>
      </c>
      <c r="I1195" s="452" t="s">
        <v>1802</v>
      </c>
      <c r="J1195" s="452" t="s">
        <v>1802</v>
      </c>
      <c r="K1195" s="452" t="s">
        <v>1607</v>
      </c>
      <c r="L1195" s="452" t="s">
        <v>1612</v>
      </c>
    </row>
    <row r="1196" spans="1:12" hidden="1" x14ac:dyDescent="0.3">
      <c r="A1196" s="452" t="s">
        <v>1604</v>
      </c>
      <c r="B1196" s="453" t="s">
        <v>2854</v>
      </c>
      <c r="C1196" s="452" t="s">
        <v>464</v>
      </c>
      <c r="D1196" s="452" t="s">
        <v>1604</v>
      </c>
      <c r="E1196" s="452" t="s">
        <v>2855</v>
      </c>
      <c r="F1196" s="452" t="s">
        <v>1233</v>
      </c>
      <c r="G1196" s="454"/>
      <c r="H1196" s="452" t="s">
        <v>1801</v>
      </c>
      <c r="I1196" s="452" t="s">
        <v>1802</v>
      </c>
      <c r="J1196" s="452" t="s">
        <v>1802</v>
      </c>
      <c r="K1196" s="452" t="s">
        <v>1607</v>
      </c>
      <c r="L1196" s="452" t="s">
        <v>1612</v>
      </c>
    </row>
    <row r="1197" spans="1:12" hidden="1" x14ac:dyDescent="0.3">
      <c r="A1197" s="452" t="s">
        <v>1604</v>
      </c>
      <c r="B1197" s="453" t="s">
        <v>2856</v>
      </c>
      <c r="C1197" s="452" t="s">
        <v>464</v>
      </c>
      <c r="D1197" s="452" t="s">
        <v>1604</v>
      </c>
      <c r="E1197" s="452" t="s">
        <v>2857</v>
      </c>
      <c r="F1197" s="452" t="s">
        <v>1233</v>
      </c>
      <c r="G1197" s="454"/>
      <c r="H1197" s="452" t="s">
        <v>1801</v>
      </c>
      <c r="I1197" s="452" t="s">
        <v>1802</v>
      </c>
      <c r="J1197" s="452" t="s">
        <v>1802</v>
      </c>
      <c r="K1197" s="452" t="s">
        <v>1607</v>
      </c>
      <c r="L1197" s="452" t="s">
        <v>1612</v>
      </c>
    </row>
    <row r="1198" spans="1:12" hidden="1" x14ac:dyDescent="0.3">
      <c r="A1198" s="452" t="s">
        <v>1604</v>
      </c>
      <c r="B1198" s="453" t="s">
        <v>2858</v>
      </c>
      <c r="C1198" s="452" t="s">
        <v>464</v>
      </c>
      <c r="D1198" s="452" t="s">
        <v>1604</v>
      </c>
      <c r="E1198" s="452" t="s">
        <v>2859</v>
      </c>
      <c r="F1198" s="452" t="s">
        <v>1233</v>
      </c>
      <c r="G1198" s="454"/>
      <c r="H1198" s="452" t="s">
        <v>1801</v>
      </c>
      <c r="I1198" s="452" t="s">
        <v>1802</v>
      </c>
      <c r="J1198" s="452" t="s">
        <v>1802</v>
      </c>
      <c r="K1198" s="452" t="s">
        <v>1607</v>
      </c>
      <c r="L1198" s="452" t="s">
        <v>1612</v>
      </c>
    </row>
    <row r="1199" spans="1:12" hidden="1" x14ac:dyDescent="0.3">
      <c r="A1199" s="452" t="s">
        <v>1604</v>
      </c>
      <c r="B1199" s="453" t="s">
        <v>2860</v>
      </c>
      <c r="C1199" s="452" t="s">
        <v>464</v>
      </c>
      <c r="D1199" s="452" t="s">
        <v>1604</v>
      </c>
      <c r="E1199" s="452" t="s">
        <v>2861</v>
      </c>
      <c r="F1199" s="452" t="s">
        <v>1233</v>
      </c>
      <c r="G1199" s="454"/>
      <c r="H1199" s="452" t="s">
        <v>1801</v>
      </c>
      <c r="I1199" s="452" t="s">
        <v>1802</v>
      </c>
      <c r="J1199" s="452" t="s">
        <v>1802</v>
      </c>
      <c r="K1199" s="452" t="s">
        <v>1607</v>
      </c>
      <c r="L1199" s="452" t="s">
        <v>1612</v>
      </c>
    </row>
    <row r="1200" spans="1:12" hidden="1" x14ac:dyDescent="0.3">
      <c r="A1200" s="452" t="s">
        <v>1604</v>
      </c>
      <c r="B1200" s="453" t="s">
        <v>2862</v>
      </c>
      <c r="C1200" s="452" t="s">
        <v>464</v>
      </c>
      <c r="D1200" s="452" t="s">
        <v>1604</v>
      </c>
      <c r="E1200" s="452" t="s">
        <v>2863</v>
      </c>
      <c r="F1200" s="452" t="s">
        <v>1233</v>
      </c>
      <c r="G1200" s="454"/>
      <c r="H1200" s="452" t="s">
        <v>1801</v>
      </c>
      <c r="I1200" s="452" t="s">
        <v>1802</v>
      </c>
      <c r="J1200" s="452" t="s">
        <v>1802</v>
      </c>
      <c r="K1200" s="452" t="s">
        <v>1607</v>
      </c>
      <c r="L1200" s="452" t="s">
        <v>1612</v>
      </c>
    </row>
    <row r="1201" spans="1:12" hidden="1" x14ac:dyDescent="0.3">
      <c r="A1201" s="452" t="s">
        <v>1604</v>
      </c>
      <c r="B1201" s="453" t="s">
        <v>2864</v>
      </c>
      <c r="C1201" s="452" t="s">
        <v>464</v>
      </c>
      <c r="D1201" s="452" t="s">
        <v>1604</v>
      </c>
      <c r="E1201" s="452" t="s">
        <v>2865</v>
      </c>
      <c r="F1201" s="452" t="s">
        <v>1233</v>
      </c>
      <c r="G1201" s="454"/>
      <c r="H1201" s="452" t="s">
        <v>1801</v>
      </c>
      <c r="I1201" s="452" t="s">
        <v>1802</v>
      </c>
      <c r="J1201" s="452" t="s">
        <v>1802</v>
      </c>
      <c r="K1201" s="452" t="s">
        <v>1607</v>
      </c>
      <c r="L1201" s="452" t="s">
        <v>1612</v>
      </c>
    </row>
    <row r="1202" spans="1:12" hidden="1" x14ac:dyDescent="0.3">
      <c r="A1202" s="452" t="s">
        <v>1604</v>
      </c>
      <c r="B1202" s="453" t="s">
        <v>2866</v>
      </c>
      <c r="C1202" s="452" t="s">
        <v>464</v>
      </c>
      <c r="D1202" s="452" t="s">
        <v>1604</v>
      </c>
      <c r="E1202" s="452" t="s">
        <v>2867</v>
      </c>
      <c r="F1202" s="452" t="s">
        <v>1233</v>
      </c>
      <c r="G1202" s="454"/>
      <c r="H1202" s="452" t="s">
        <v>1801</v>
      </c>
      <c r="I1202" s="452" t="s">
        <v>1802</v>
      </c>
      <c r="J1202" s="452" t="s">
        <v>1802</v>
      </c>
      <c r="K1202" s="452" t="s">
        <v>1607</v>
      </c>
      <c r="L1202" s="452" t="s">
        <v>1612</v>
      </c>
    </row>
    <row r="1203" spans="1:12" hidden="1" x14ac:dyDescent="0.3">
      <c r="A1203" s="452" t="s">
        <v>1604</v>
      </c>
      <c r="B1203" s="453" t="s">
        <v>2868</v>
      </c>
      <c r="C1203" s="452" t="s">
        <v>464</v>
      </c>
      <c r="D1203" s="452" t="s">
        <v>1604</v>
      </c>
      <c r="E1203" s="452" t="s">
        <v>2869</v>
      </c>
      <c r="F1203" s="452" t="s">
        <v>1233</v>
      </c>
      <c r="G1203" s="454"/>
      <c r="H1203" s="452" t="s">
        <v>1801</v>
      </c>
      <c r="I1203" s="452" t="s">
        <v>1802</v>
      </c>
      <c r="J1203" s="452" t="s">
        <v>1802</v>
      </c>
      <c r="K1203" s="452" t="s">
        <v>1607</v>
      </c>
      <c r="L1203" s="452" t="s">
        <v>1612</v>
      </c>
    </row>
    <row r="1204" spans="1:12" hidden="1" x14ac:dyDescent="0.3">
      <c r="A1204" s="452" t="s">
        <v>1604</v>
      </c>
      <c r="B1204" s="453" t="s">
        <v>2870</v>
      </c>
      <c r="C1204" s="452" t="s">
        <v>464</v>
      </c>
      <c r="D1204" s="452" t="s">
        <v>1604</v>
      </c>
      <c r="E1204" s="452" t="s">
        <v>2871</v>
      </c>
      <c r="F1204" s="452" t="s">
        <v>1233</v>
      </c>
      <c r="G1204" s="454"/>
      <c r="H1204" s="452" t="s">
        <v>1801</v>
      </c>
      <c r="I1204" s="452" t="s">
        <v>1802</v>
      </c>
      <c r="J1204" s="452" t="s">
        <v>1802</v>
      </c>
      <c r="K1204" s="452" t="s">
        <v>1607</v>
      </c>
      <c r="L1204" s="452" t="s">
        <v>1612</v>
      </c>
    </row>
    <row r="1205" spans="1:12" hidden="1" x14ac:dyDescent="0.3">
      <c r="A1205" s="452" t="s">
        <v>1604</v>
      </c>
      <c r="B1205" s="453" t="s">
        <v>2872</v>
      </c>
      <c r="C1205" s="452" t="s">
        <v>464</v>
      </c>
      <c r="D1205" s="452" t="s">
        <v>1604</v>
      </c>
      <c r="E1205" s="452" t="s">
        <v>2873</v>
      </c>
      <c r="F1205" s="452" t="s">
        <v>1233</v>
      </c>
      <c r="G1205" s="454"/>
      <c r="H1205" s="452" t="s">
        <v>1801</v>
      </c>
      <c r="I1205" s="452" t="s">
        <v>1802</v>
      </c>
      <c r="J1205" s="452" t="s">
        <v>1802</v>
      </c>
      <c r="K1205" s="452" t="s">
        <v>1607</v>
      </c>
      <c r="L1205" s="452" t="s">
        <v>1612</v>
      </c>
    </row>
    <row r="1206" spans="1:12" hidden="1" x14ac:dyDescent="0.3">
      <c r="A1206" s="452" t="s">
        <v>1604</v>
      </c>
      <c r="B1206" s="453" t="s">
        <v>2874</v>
      </c>
      <c r="C1206" s="452" t="s">
        <v>464</v>
      </c>
      <c r="D1206" s="452" t="s">
        <v>1604</v>
      </c>
      <c r="E1206" s="452" t="s">
        <v>2875</v>
      </c>
      <c r="F1206" s="452" t="s">
        <v>1233</v>
      </c>
      <c r="G1206" s="454"/>
      <c r="H1206" s="452" t="s">
        <v>1801</v>
      </c>
      <c r="I1206" s="452" t="s">
        <v>1802</v>
      </c>
      <c r="J1206" s="452" t="s">
        <v>1802</v>
      </c>
      <c r="K1206" s="452" t="s">
        <v>1607</v>
      </c>
      <c r="L1206" s="452" t="s">
        <v>1612</v>
      </c>
    </row>
    <row r="1207" spans="1:12" hidden="1" x14ac:dyDescent="0.3">
      <c r="A1207" s="452" t="s">
        <v>1604</v>
      </c>
      <c r="B1207" s="453" t="s">
        <v>2876</v>
      </c>
      <c r="C1207" s="452" t="s">
        <v>464</v>
      </c>
      <c r="D1207" s="452" t="s">
        <v>1604</v>
      </c>
      <c r="E1207" s="452" t="s">
        <v>2877</v>
      </c>
      <c r="F1207" s="452" t="s">
        <v>1233</v>
      </c>
      <c r="G1207" s="454"/>
      <c r="H1207" s="452" t="s">
        <v>1801</v>
      </c>
      <c r="I1207" s="452" t="s">
        <v>1802</v>
      </c>
      <c r="J1207" s="452" t="s">
        <v>1802</v>
      </c>
      <c r="K1207" s="452" t="s">
        <v>1607</v>
      </c>
      <c r="L1207" s="452" t="s">
        <v>1612</v>
      </c>
    </row>
    <row r="1208" spans="1:12" hidden="1" x14ac:dyDescent="0.3">
      <c r="A1208" s="452" t="s">
        <v>1604</v>
      </c>
      <c r="B1208" s="453" t="s">
        <v>2878</v>
      </c>
      <c r="C1208" s="452" t="s">
        <v>464</v>
      </c>
      <c r="D1208" s="452" t="s">
        <v>1604</v>
      </c>
      <c r="F1208" s="452" t="s">
        <v>1233</v>
      </c>
      <c r="G1208" s="454"/>
      <c r="H1208" s="452" t="s">
        <v>1141</v>
      </c>
      <c r="I1208" s="452" t="s">
        <v>1141</v>
      </c>
      <c r="J1208" s="452" t="s">
        <v>1141</v>
      </c>
      <c r="K1208" s="452" t="s">
        <v>1607</v>
      </c>
      <c r="L1208" s="452" t="s">
        <v>1612</v>
      </c>
    </row>
    <row r="1209" spans="1:12" hidden="1" x14ac:dyDescent="0.3">
      <c r="A1209" s="452" t="s">
        <v>1604</v>
      </c>
      <c r="B1209" s="453" t="s">
        <v>2879</v>
      </c>
      <c r="C1209" s="452" t="s">
        <v>464</v>
      </c>
      <c r="D1209" s="452" t="s">
        <v>1604</v>
      </c>
      <c r="F1209" s="452" t="s">
        <v>1233</v>
      </c>
      <c r="G1209" s="454"/>
      <c r="H1209" s="452" t="s">
        <v>1599</v>
      </c>
      <c r="I1209" s="452" t="s">
        <v>1599</v>
      </c>
      <c r="J1209" s="452" t="s">
        <v>1599</v>
      </c>
      <c r="K1209" s="452" t="s">
        <v>1607</v>
      </c>
      <c r="L1209" s="452" t="s">
        <v>1612</v>
      </c>
    </row>
    <row r="1210" spans="1:12" hidden="1" x14ac:dyDescent="0.3">
      <c r="A1210" s="452" t="s">
        <v>1604</v>
      </c>
      <c r="B1210" s="453" t="s">
        <v>2880</v>
      </c>
      <c r="C1210" s="452" t="s">
        <v>464</v>
      </c>
      <c r="D1210" s="452" t="s">
        <v>1604</v>
      </c>
      <c r="F1210" s="452" t="s">
        <v>1233</v>
      </c>
      <c r="G1210" s="454"/>
      <c r="H1210" s="452" t="s">
        <v>1599</v>
      </c>
      <c r="I1210" s="452" t="s">
        <v>1599</v>
      </c>
      <c r="J1210" s="452" t="s">
        <v>1599</v>
      </c>
      <c r="K1210" s="452" t="s">
        <v>1607</v>
      </c>
      <c r="L1210" s="452" t="s">
        <v>1612</v>
      </c>
    </row>
    <row r="1211" spans="1:12" hidden="1" x14ac:dyDescent="0.3">
      <c r="A1211" s="452" t="s">
        <v>1604</v>
      </c>
      <c r="B1211" s="453" t="s">
        <v>2881</v>
      </c>
      <c r="C1211" s="452" t="s">
        <v>464</v>
      </c>
      <c r="D1211" s="452" t="s">
        <v>1604</v>
      </c>
      <c r="F1211" s="452" t="s">
        <v>1233</v>
      </c>
      <c r="G1211" s="454"/>
      <c r="H1211" s="452" t="s">
        <v>2882</v>
      </c>
      <c r="I1211" s="452" t="s">
        <v>2882</v>
      </c>
      <c r="J1211" s="452" t="s">
        <v>2882</v>
      </c>
      <c r="K1211" s="452" t="s">
        <v>1607</v>
      </c>
      <c r="L1211" s="452" t="s">
        <v>1612</v>
      </c>
    </row>
    <row r="1212" spans="1:12" hidden="1" x14ac:dyDescent="0.3">
      <c r="A1212" s="452" t="s">
        <v>1604</v>
      </c>
      <c r="B1212" s="453" t="s">
        <v>2883</v>
      </c>
      <c r="C1212" s="452" t="s">
        <v>464</v>
      </c>
      <c r="D1212" s="452" t="s">
        <v>1604</v>
      </c>
      <c r="F1212" s="452" t="s">
        <v>1233</v>
      </c>
      <c r="G1212" s="454"/>
      <c r="H1212" s="452" t="s">
        <v>2882</v>
      </c>
      <c r="I1212" s="452" t="s">
        <v>2882</v>
      </c>
      <c r="J1212" s="452" t="s">
        <v>2882</v>
      </c>
      <c r="K1212" s="452" t="s">
        <v>1607</v>
      </c>
      <c r="L1212" s="452" t="s">
        <v>1612</v>
      </c>
    </row>
    <row r="1213" spans="1:12" hidden="1" x14ac:dyDescent="0.3">
      <c r="A1213" s="452" t="s">
        <v>1604</v>
      </c>
      <c r="B1213" s="453" t="s">
        <v>2884</v>
      </c>
      <c r="C1213" s="452" t="s">
        <v>464</v>
      </c>
      <c r="D1213" s="452" t="s">
        <v>1604</v>
      </c>
      <c r="F1213" s="452" t="s">
        <v>1233</v>
      </c>
      <c r="G1213" s="454"/>
      <c r="H1213" s="452" t="s">
        <v>2882</v>
      </c>
      <c r="I1213" s="452" t="s">
        <v>2882</v>
      </c>
      <c r="J1213" s="452" t="s">
        <v>2882</v>
      </c>
      <c r="K1213" s="452" t="s">
        <v>1607</v>
      </c>
      <c r="L1213" s="452" t="s">
        <v>1612</v>
      </c>
    </row>
    <row r="1214" spans="1:12" hidden="1" x14ac:dyDescent="0.3">
      <c r="A1214" s="452" t="s">
        <v>1604</v>
      </c>
      <c r="B1214" s="453" t="s">
        <v>2885</v>
      </c>
      <c r="C1214" s="452" t="s">
        <v>464</v>
      </c>
      <c r="D1214" s="452" t="s">
        <v>1604</v>
      </c>
      <c r="F1214" s="452" t="s">
        <v>1233</v>
      </c>
      <c r="G1214" s="454"/>
      <c r="H1214" s="452" t="s">
        <v>2882</v>
      </c>
      <c r="I1214" s="452" t="s">
        <v>2882</v>
      </c>
      <c r="J1214" s="452" t="s">
        <v>2882</v>
      </c>
      <c r="K1214" s="452" t="s">
        <v>1607</v>
      </c>
      <c r="L1214" s="452" t="s">
        <v>1612</v>
      </c>
    </row>
    <row r="1215" spans="1:12" hidden="1" x14ac:dyDescent="0.3">
      <c r="A1215" s="452" t="s">
        <v>1604</v>
      </c>
      <c r="B1215" s="453" t="s">
        <v>2886</v>
      </c>
      <c r="C1215" s="452" t="s">
        <v>464</v>
      </c>
      <c r="D1215" s="452" t="s">
        <v>1604</v>
      </c>
      <c r="F1215" s="452" t="s">
        <v>1233</v>
      </c>
      <c r="G1215" s="454"/>
      <c r="H1215" s="452" t="s">
        <v>2882</v>
      </c>
      <c r="I1215" s="452" t="s">
        <v>2882</v>
      </c>
      <c r="J1215" s="452" t="s">
        <v>2882</v>
      </c>
      <c r="K1215" s="452" t="s">
        <v>1607</v>
      </c>
      <c r="L1215" s="452" t="s">
        <v>1612</v>
      </c>
    </row>
    <row r="1216" spans="1:12" hidden="1" x14ac:dyDescent="0.3">
      <c r="A1216" s="452" t="s">
        <v>1604</v>
      </c>
      <c r="B1216" s="453" t="s">
        <v>2887</v>
      </c>
      <c r="C1216" s="452" t="s">
        <v>464</v>
      </c>
      <c r="D1216" s="452" t="s">
        <v>1604</v>
      </c>
      <c r="F1216" s="452" t="s">
        <v>1233</v>
      </c>
      <c r="G1216" s="454"/>
      <c r="H1216" s="452" t="s">
        <v>2882</v>
      </c>
      <c r="I1216" s="452" t="s">
        <v>2882</v>
      </c>
      <c r="J1216" s="452" t="s">
        <v>2882</v>
      </c>
      <c r="K1216" s="452" t="s">
        <v>1607</v>
      </c>
      <c r="L1216" s="452" t="s">
        <v>1612</v>
      </c>
    </row>
    <row r="1217" spans="1:12" hidden="1" x14ac:dyDescent="0.3">
      <c r="A1217" s="452" t="s">
        <v>1604</v>
      </c>
      <c r="B1217" s="453" t="s">
        <v>2888</v>
      </c>
      <c r="C1217" s="452" t="s">
        <v>464</v>
      </c>
      <c r="D1217" s="452" t="s">
        <v>1604</v>
      </c>
      <c r="F1217" s="452" t="s">
        <v>1233</v>
      </c>
      <c r="G1217" s="454"/>
      <c r="H1217" s="452" t="s">
        <v>2889</v>
      </c>
      <c r="I1217" s="452" t="s">
        <v>2889</v>
      </c>
      <c r="J1217" s="452" t="s">
        <v>2889</v>
      </c>
      <c r="K1217" s="452" t="s">
        <v>1607</v>
      </c>
      <c r="L1217" s="452" t="s">
        <v>1612</v>
      </c>
    </row>
    <row r="1218" spans="1:12" hidden="1" x14ac:dyDescent="0.3">
      <c r="A1218" s="452" t="s">
        <v>1604</v>
      </c>
      <c r="B1218" s="453" t="s">
        <v>2890</v>
      </c>
      <c r="C1218" s="452" t="s">
        <v>464</v>
      </c>
      <c r="D1218" s="452" t="s">
        <v>1604</v>
      </c>
      <c r="F1218" s="452" t="s">
        <v>1233</v>
      </c>
      <c r="G1218" s="454"/>
      <c r="H1218" s="452" t="s">
        <v>2889</v>
      </c>
      <c r="I1218" s="452" t="s">
        <v>2889</v>
      </c>
      <c r="J1218" s="452" t="s">
        <v>2889</v>
      </c>
      <c r="K1218" s="452" t="s">
        <v>1607</v>
      </c>
      <c r="L1218" s="452" t="s">
        <v>1612</v>
      </c>
    </row>
    <row r="1219" spans="1:12" hidden="1" x14ac:dyDescent="0.3">
      <c r="A1219" s="452" t="s">
        <v>1604</v>
      </c>
      <c r="B1219" s="453" t="s">
        <v>2891</v>
      </c>
      <c r="C1219" s="452" t="s">
        <v>464</v>
      </c>
      <c r="D1219" s="452" t="s">
        <v>1604</v>
      </c>
      <c r="F1219" s="452" t="s">
        <v>1233</v>
      </c>
      <c r="G1219" s="454"/>
      <c r="H1219" s="452" t="s">
        <v>2892</v>
      </c>
      <c r="I1219" s="452" t="s">
        <v>2892</v>
      </c>
      <c r="J1219" s="452" t="s">
        <v>2892</v>
      </c>
      <c r="K1219" s="452" t="s">
        <v>1607</v>
      </c>
      <c r="L1219" s="452" t="s">
        <v>1612</v>
      </c>
    </row>
    <row r="1220" spans="1:12" hidden="1" x14ac:dyDescent="0.3">
      <c r="A1220" s="452" t="s">
        <v>1604</v>
      </c>
      <c r="B1220" s="453" t="s">
        <v>2893</v>
      </c>
      <c r="C1220" s="452" t="s">
        <v>464</v>
      </c>
      <c r="D1220" s="452" t="s">
        <v>1604</v>
      </c>
      <c r="F1220" s="452" t="s">
        <v>1233</v>
      </c>
      <c r="G1220" s="454"/>
      <c r="H1220" s="452" t="s">
        <v>2892</v>
      </c>
      <c r="I1220" s="452" t="s">
        <v>2892</v>
      </c>
      <c r="J1220" s="452" t="s">
        <v>2892</v>
      </c>
      <c r="K1220" s="452" t="s">
        <v>1607</v>
      </c>
      <c r="L1220" s="452" t="s">
        <v>1612</v>
      </c>
    </row>
    <row r="1221" spans="1:12" hidden="1" x14ac:dyDescent="0.3">
      <c r="A1221" s="452" t="s">
        <v>1604</v>
      </c>
      <c r="B1221" s="453" t="s">
        <v>2894</v>
      </c>
      <c r="C1221" s="452" t="s">
        <v>464</v>
      </c>
      <c r="D1221" s="452" t="s">
        <v>1604</v>
      </c>
      <c r="F1221" s="452" t="s">
        <v>1233</v>
      </c>
      <c r="G1221" s="454"/>
      <c r="H1221" s="452" t="s">
        <v>2895</v>
      </c>
      <c r="I1221" s="452" t="s">
        <v>2895</v>
      </c>
      <c r="J1221" s="452" t="s">
        <v>2895</v>
      </c>
      <c r="K1221" s="452" t="s">
        <v>1607</v>
      </c>
      <c r="L1221" s="452" t="s">
        <v>1612</v>
      </c>
    </row>
    <row r="1222" spans="1:12" hidden="1" x14ac:dyDescent="0.3">
      <c r="A1222" s="452" t="s">
        <v>1604</v>
      </c>
      <c r="B1222" s="453" t="s">
        <v>2896</v>
      </c>
      <c r="C1222" s="452" t="s">
        <v>464</v>
      </c>
      <c r="D1222" s="452" t="s">
        <v>1604</v>
      </c>
      <c r="F1222" s="452" t="s">
        <v>1233</v>
      </c>
      <c r="G1222" s="454"/>
      <c r="H1222" s="452" t="s">
        <v>2895</v>
      </c>
      <c r="I1222" s="452" t="s">
        <v>2895</v>
      </c>
      <c r="J1222" s="452" t="s">
        <v>2895</v>
      </c>
      <c r="K1222" s="452" t="s">
        <v>1607</v>
      </c>
      <c r="L1222" s="452" t="s">
        <v>1612</v>
      </c>
    </row>
    <row r="1223" spans="1:12" hidden="1" x14ac:dyDescent="0.3">
      <c r="A1223" s="452" t="s">
        <v>1604</v>
      </c>
      <c r="B1223" s="453" t="s">
        <v>2897</v>
      </c>
      <c r="C1223" s="452" t="s">
        <v>464</v>
      </c>
      <c r="D1223" s="452" t="s">
        <v>1604</v>
      </c>
      <c r="F1223" s="452" t="s">
        <v>1233</v>
      </c>
      <c r="G1223" s="454"/>
      <c r="H1223" s="452" t="s">
        <v>2895</v>
      </c>
      <c r="I1223" s="452" t="s">
        <v>2895</v>
      </c>
      <c r="J1223" s="452" t="s">
        <v>2895</v>
      </c>
      <c r="K1223" s="452" t="s">
        <v>1607</v>
      </c>
      <c r="L1223" s="452" t="s">
        <v>1612</v>
      </c>
    </row>
    <row r="1224" spans="1:12" hidden="1" x14ac:dyDescent="0.3">
      <c r="A1224" s="452" t="s">
        <v>1604</v>
      </c>
      <c r="B1224" s="453" t="s">
        <v>2898</v>
      </c>
      <c r="C1224" s="452" t="s">
        <v>464</v>
      </c>
      <c r="D1224" s="452" t="s">
        <v>1604</v>
      </c>
      <c r="F1224" s="452" t="s">
        <v>1233</v>
      </c>
      <c r="G1224" s="454"/>
      <c r="H1224" s="452" t="s">
        <v>2895</v>
      </c>
      <c r="I1224" s="452" t="s">
        <v>2895</v>
      </c>
      <c r="J1224" s="452" t="s">
        <v>2895</v>
      </c>
      <c r="K1224" s="452" t="s">
        <v>1607</v>
      </c>
      <c r="L1224" s="452" t="s">
        <v>1612</v>
      </c>
    </row>
    <row r="1225" spans="1:12" hidden="1" x14ac:dyDescent="0.3">
      <c r="A1225" s="452" t="s">
        <v>1604</v>
      </c>
      <c r="B1225" s="453" t="s">
        <v>2899</v>
      </c>
      <c r="C1225" s="452" t="s">
        <v>464</v>
      </c>
      <c r="D1225" s="452" t="s">
        <v>1604</v>
      </c>
      <c r="F1225" s="452" t="s">
        <v>1233</v>
      </c>
      <c r="G1225" s="454"/>
      <c r="H1225" s="452" t="s">
        <v>2895</v>
      </c>
      <c r="I1225" s="452" t="s">
        <v>2895</v>
      </c>
      <c r="J1225" s="452" t="s">
        <v>2895</v>
      </c>
      <c r="K1225" s="452" t="s">
        <v>1607</v>
      </c>
      <c r="L1225" s="452" t="s">
        <v>1612</v>
      </c>
    </row>
    <row r="1226" spans="1:12" hidden="1" x14ac:dyDescent="0.3">
      <c r="A1226" s="452" t="s">
        <v>1604</v>
      </c>
      <c r="B1226" s="453" t="s">
        <v>2900</v>
      </c>
      <c r="C1226" s="452" t="s">
        <v>464</v>
      </c>
      <c r="D1226" s="452" t="s">
        <v>1604</v>
      </c>
      <c r="F1226" s="452" t="s">
        <v>1233</v>
      </c>
      <c r="G1226" s="454"/>
      <c r="H1226" s="452" t="s">
        <v>2895</v>
      </c>
      <c r="I1226" s="452" t="s">
        <v>2895</v>
      </c>
      <c r="J1226" s="452" t="s">
        <v>2895</v>
      </c>
      <c r="K1226" s="452" t="s">
        <v>1607</v>
      </c>
      <c r="L1226" s="452" t="s">
        <v>1612</v>
      </c>
    </row>
    <row r="1227" spans="1:12" hidden="1" x14ac:dyDescent="0.3">
      <c r="A1227" s="452" t="s">
        <v>1604</v>
      </c>
      <c r="B1227" s="453" t="s">
        <v>2901</v>
      </c>
      <c r="C1227" s="452" t="s">
        <v>464</v>
      </c>
      <c r="D1227" s="452" t="s">
        <v>1604</v>
      </c>
      <c r="F1227" s="452" t="s">
        <v>1233</v>
      </c>
      <c r="G1227" s="454"/>
      <c r="H1227" s="452" t="s">
        <v>2895</v>
      </c>
      <c r="I1227" s="452" t="s">
        <v>2895</v>
      </c>
      <c r="J1227" s="452" t="s">
        <v>2895</v>
      </c>
      <c r="K1227" s="452" t="s">
        <v>1607</v>
      </c>
      <c r="L1227" s="452" t="s">
        <v>1612</v>
      </c>
    </row>
    <row r="1228" spans="1:12" hidden="1" x14ac:dyDescent="0.3">
      <c r="A1228" s="452" t="s">
        <v>1604</v>
      </c>
      <c r="B1228" s="453" t="s">
        <v>2902</v>
      </c>
      <c r="C1228" s="452" t="s">
        <v>464</v>
      </c>
      <c r="D1228" s="452" t="s">
        <v>1604</v>
      </c>
      <c r="F1228" s="452" t="s">
        <v>1233</v>
      </c>
      <c r="G1228" s="454"/>
      <c r="H1228" s="452" t="s">
        <v>2895</v>
      </c>
      <c r="I1228" s="452" t="s">
        <v>2895</v>
      </c>
      <c r="J1228" s="452" t="s">
        <v>2895</v>
      </c>
      <c r="K1228" s="452" t="s">
        <v>1607</v>
      </c>
      <c r="L1228" s="452" t="s">
        <v>1612</v>
      </c>
    </row>
    <row r="1229" spans="1:12" hidden="1" x14ac:dyDescent="0.3">
      <c r="A1229" s="452" t="s">
        <v>1604</v>
      </c>
      <c r="B1229" s="453" t="s">
        <v>2903</v>
      </c>
      <c r="C1229" s="452" t="s">
        <v>464</v>
      </c>
      <c r="D1229" s="452" t="s">
        <v>1604</v>
      </c>
      <c r="F1229" s="452" t="s">
        <v>1233</v>
      </c>
      <c r="G1229" s="454"/>
      <c r="H1229" s="452" t="s">
        <v>2895</v>
      </c>
      <c r="I1229" s="452" t="s">
        <v>2895</v>
      </c>
      <c r="J1229" s="452" t="s">
        <v>2895</v>
      </c>
      <c r="K1229" s="452" t="s">
        <v>1607</v>
      </c>
      <c r="L1229" s="452" t="s">
        <v>1612</v>
      </c>
    </row>
    <row r="1230" spans="1:12" hidden="1" x14ac:dyDescent="0.3">
      <c r="A1230" s="452" t="s">
        <v>1604</v>
      </c>
      <c r="B1230" s="453" t="s">
        <v>2904</v>
      </c>
      <c r="C1230" s="452" t="s">
        <v>464</v>
      </c>
      <c r="D1230" s="452" t="s">
        <v>1604</v>
      </c>
      <c r="F1230" s="452" t="s">
        <v>1233</v>
      </c>
      <c r="G1230" s="454"/>
      <c r="H1230" s="452" t="s">
        <v>2905</v>
      </c>
      <c r="I1230" s="452" t="s">
        <v>2905</v>
      </c>
      <c r="J1230" s="452" t="s">
        <v>2905</v>
      </c>
      <c r="K1230" s="452" t="s">
        <v>1607</v>
      </c>
      <c r="L1230" s="452" t="s">
        <v>1612</v>
      </c>
    </row>
    <row r="1231" spans="1:12" hidden="1" x14ac:dyDescent="0.3">
      <c r="A1231" s="452" t="s">
        <v>1604</v>
      </c>
      <c r="B1231" s="453" t="s">
        <v>2906</v>
      </c>
      <c r="C1231" s="452" t="s">
        <v>464</v>
      </c>
      <c r="D1231" s="452" t="s">
        <v>1604</v>
      </c>
      <c r="F1231" s="452" t="s">
        <v>1233</v>
      </c>
      <c r="G1231" s="454"/>
      <c r="H1231" s="452" t="s">
        <v>2905</v>
      </c>
      <c r="I1231" s="452" t="s">
        <v>2905</v>
      </c>
      <c r="J1231" s="452" t="s">
        <v>2905</v>
      </c>
      <c r="K1231" s="452" t="s">
        <v>1607</v>
      </c>
      <c r="L1231" s="452" t="s">
        <v>1612</v>
      </c>
    </row>
    <row r="1232" spans="1:12" hidden="1" x14ac:dyDescent="0.3">
      <c r="A1232" s="452" t="s">
        <v>1604</v>
      </c>
      <c r="B1232" s="453" t="s">
        <v>2907</v>
      </c>
      <c r="C1232" s="452" t="s">
        <v>464</v>
      </c>
      <c r="D1232" s="452" t="s">
        <v>1604</v>
      </c>
      <c r="F1232" s="452" t="s">
        <v>1233</v>
      </c>
      <c r="G1232" s="454"/>
      <c r="H1232" s="452" t="s">
        <v>2908</v>
      </c>
      <c r="I1232" s="452" t="s">
        <v>2908</v>
      </c>
      <c r="J1232" s="452" t="s">
        <v>2908</v>
      </c>
      <c r="K1232" s="452" t="s">
        <v>1607</v>
      </c>
      <c r="L1232" s="452" t="s">
        <v>1612</v>
      </c>
    </row>
    <row r="1233" spans="1:12" hidden="1" x14ac:dyDescent="0.3">
      <c r="A1233" s="452" t="s">
        <v>1604</v>
      </c>
      <c r="B1233" s="453" t="s">
        <v>2909</v>
      </c>
      <c r="C1233" s="452" t="s">
        <v>464</v>
      </c>
      <c r="D1233" s="452" t="s">
        <v>1604</v>
      </c>
      <c r="F1233" s="452" t="s">
        <v>1233</v>
      </c>
      <c r="G1233" s="454"/>
      <c r="H1233" s="452" t="s">
        <v>2908</v>
      </c>
      <c r="I1233" s="452" t="s">
        <v>2908</v>
      </c>
      <c r="J1233" s="452" t="s">
        <v>2908</v>
      </c>
      <c r="K1233" s="452" t="s">
        <v>1607</v>
      </c>
      <c r="L1233" s="452" t="s">
        <v>1612</v>
      </c>
    </row>
    <row r="1234" spans="1:12" hidden="1" x14ac:dyDescent="0.3">
      <c r="A1234" s="452" t="s">
        <v>1604</v>
      </c>
      <c r="B1234" s="453" t="s">
        <v>2910</v>
      </c>
      <c r="C1234" s="452" t="s">
        <v>464</v>
      </c>
      <c r="D1234" s="452" t="s">
        <v>1604</v>
      </c>
      <c r="F1234" s="452" t="s">
        <v>1233</v>
      </c>
      <c r="G1234" s="454"/>
      <c r="H1234" s="452" t="s">
        <v>2908</v>
      </c>
      <c r="I1234" s="452" t="s">
        <v>2908</v>
      </c>
      <c r="J1234" s="452" t="s">
        <v>2908</v>
      </c>
      <c r="K1234" s="452" t="s">
        <v>1607</v>
      </c>
      <c r="L1234" s="452" t="s">
        <v>1612</v>
      </c>
    </row>
    <row r="1235" spans="1:12" hidden="1" x14ac:dyDescent="0.3">
      <c r="A1235" s="452" t="s">
        <v>1604</v>
      </c>
      <c r="B1235" s="453" t="s">
        <v>2911</v>
      </c>
      <c r="C1235" s="452" t="s">
        <v>464</v>
      </c>
      <c r="D1235" s="452" t="s">
        <v>1604</v>
      </c>
      <c r="F1235" s="452" t="s">
        <v>1233</v>
      </c>
      <c r="G1235" s="454"/>
      <c r="H1235" s="452" t="s">
        <v>2912</v>
      </c>
      <c r="I1235" s="452" t="s">
        <v>2912</v>
      </c>
      <c r="J1235" s="452" t="s">
        <v>2912</v>
      </c>
      <c r="K1235" s="452" t="s">
        <v>1607</v>
      </c>
      <c r="L1235" s="452" t="s">
        <v>1612</v>
      </c>
    </row>
    <row r="1236" spans="1:12" hidden="1" x14ac:dyDescent="0.3">
      <c r="A1236" s="452" t="s">
        <v>1604</v>
      </c>
      <c r="B1236" s="453" t="s">
        <v>2913</v>
      </c>
      <c r="C1236" s="452" t="s">
        <v>464</v>
      </c>
      <c r="D1236" s="452" t="s">
        <v>1604</v>
      </c>
      <c r="F1236" s="452" t="s">
        <v>1233</v>
      </c>
      <c r="G1236" s="454"/>
      <c r="H1236" s="452" t="s">
        <v>2912</v>
      </c>
      <c r="I1236" s="452" t="s">
        <v>2912</v>
      </c>
      <c r="J1236" s="452" t="s">
        <v>2912</v>
      </c>
      <c r="K1236" s="452" t="s">
        <v>1607</v>
      </c>
      <c r="L1236" s="452" t="s">
        <v>1612</v>
      </c>
    </row>
    <row r="1237" spans="1:12" hidden="1" x14ac:dyDescent="0.3">
      <c r="A1237" s="452" t="s">
        <v>1604</v>
      </c>
      <c r="B1237" s="453" t="s">
        <v>2914</v>
      </c>
      <c r="C1237" s="452" t="s">
        <v>464</v>
      </c>
      <c r="D1237" s="452" t="s">
        <v>1604</v>
      </c>
      <c r="F1237" s="452" t="s">
        <v>1233</v>
      </c>
      <c r="G1237" s="454"/>
      <c r="H1237" s="452" t="s">
        <v>2915</v>
      </c>
      <c r="I1237" s="452" t="s">
        <v>2915</v>
      </c>
      <c r="J1237" s="452" t="s">
        <v>2915</v>
      </c>
      <c r="K1237" s="452" t="s">
        <v>1607</v>
      </c>
      <c r="L1237" s="452" t="s">
        <v>1612</v>
      </c>
    </row>
    <row r="1238" spans="1:12" hidden="1" x14ac:dyDescent="0.3">
      <c r="A1238" s="452" t="s">
        <v>1604</v>
      </c>
      <c r="B1238" s="453" t="s">
        <v>2916</v>
      </c>
      <c r="C1238" s="452" t="s">
        <v>464</v>
      </c>
      <c r="D1238" s="452" t="s">
        <v>1604</v>
      </c>
      <c r="F1238" s="452" t="s">
        <v>1233</v>
      </c>
      <c r="G1238" s="454"/>
      <c r="H1238" s="452" t="s">
        <v>2917</v>
      </c>
      <c r="I1238" s="452" t="s">
        <v>2917</v>
      </c>
      <c r="J1238" s="452" t="s">
        <v>2917</v>
      </c>
      <c r="K1238" s="452" t="s">
        <v>1607</v>
      </c>
      <c r="L1238" s="452" t="s">
        <v>1612</v>
      </c>
    </row>
    <row r="1239" spans="1:12" hidden="1" x14ac:dyDescent="0.3">
      <c r="A1239" s="452" t="s">
        <v>1604</v>
      </c>
      <c r="B1239" s="453" t="s">
        <v>2918</v>
      </c>
      <c r="C1239" s="452" t="s">
        <v>464</v>
      </c>
      <c r="D1239" s="452" t="s">
        <v>1604</v>
      </c>
      <c r="F1239" s="452" t="s">
        <v>1233</v>
      </c>
      <c r="G1239" s="454"/>
      <c r="H1239" s="452" t="s">
        <v>2917</v>
      </c>
      <c r="I1239" s="452" t="s">
        <v>2917</v>
      </c>
      <c r="J1239" s="452" t="s">
        <v>2917</v>
      </c>
      <c r="K1239" s="452" t="s">
        <v>1607</v>
      </c>
      <c r="L1239" s="452" t="s">
        <v>1612</v>
      </c>
    </row>
    <row r="1240" spans="1:12" hidden="1" x14ac:dyDescent="0.3">
      <c r="A1240" s="452" t="s">
        <v>1604</v>
      </c>
      <c r="B1240" s="453" t="s">
        <v>2919</v>
      </c>
      <c r="C1240" s="452" t="s">
        <v>464</v>
      </c>
      <c r="D1240" s="452" t="s">
        <v>1604</v>
      </c>
      <c r="F1240" s="452" t="s">
        <v>1233</v>
      </c>
      <c r="G1240" s="454"/>
      <c r="H1240" s="452" t="s">
        <v>2917</v>
      </c>
      <c r="I1240" s="452" t="s">
        <v>2917</v>
      </c>
      <c r="J1240" s="452" t="s">
        <v>2917</v>
      </c>
      <c r="K1240" s="452" t="s">
        <v>1607</v>
      </c>
      <c r="L1240" s="452" t="s">
        <v>1612</v>
      </c>
    </row>
    <row r="1241" spans="1:12" hidden="1" x14ac:dyDescent="0.3">
      <c r="A1241" s="452" t="s">
        <v>1604</v>
      </c>
      <c r="B1241" s="453" t="s">
        <v>2920</v>
      </c>
      <c r="C1241" s="452" t="s">
        <v>464</v>
      </c>
      <c r="D1241" s="452" t="s">
        <v>1604</v>
      </c>
      <c r="F1241" s="452" t="s">
        <v>1233</v>
      </c>
      <c r="G1241" s="454"/>
      <c r="H1241" s="452" t="s">
        <v>2917</v>
      </c>
      <c r="I1241" s="452" t="s">
        <v>2917</v>
      </c>
      <c r="J1241" s="452" t="s">
        <v>2917</v>
      </c>
      <c r="K1241" s="452" t="s">
        <v>1607</v>
      </c>
      <c r="L1241" s="452" t="s">
        <v>1612</v>
      </c>
    </row>
    <row r="1242" spans="1:12" hidden="1" x14ac:dyDescent="0.3">
      <c r="A1242" s="452" t="s">
        <v>1604</v>
      </c>
      <c r="B1242" s="453" t="s">
        <v>2921</v>
      </c>
      <c r="C1242" s="452" t="s">
        <v>464</v>
      </c>
      <c r="D1242" s="452" t="s">
        <v>1604</v>
      </c>
      <c r="F1242" s="452" t="s">
        <v>1233</v>
      </c>
      <c r="G1242" s="454"/>
      <c r="H1242" s="452" t="s">
        <v>2917</v>
      </c>
      <c r="I1242" s="452" t="s">
        <v>2917</v>
      </c>
      <c r="J1242" s="452" t="s">
        <v>2917</v>
      </c>
      <c r="K1242" s="452" t="s">
        <v>1607</v>
      </c>
      <c r="L1242" s="452" t="s">
        <v>1612</v>
      </c>
    </row>
    <row r="1243" spans="1:12" hidden="1" x14ac:dyDescent="0.3">
      <c r="A1243" s="452" t="s">
        <v>1604</v>
      </c>
      <c r="B1243" s="453" t="s">
        <v>2922</v>
      </c>
      <c r="C1243" s="452" t="s">
        <v>464</v>
      </c>
      <c r="D1243" s="452" t="s">
        <v>1604</v>
      </c>
      <c r="F1243" s="452" t="s">
        <v>1233</v>
      </c>
      <c r="G1243" s="454"/>
      <c r="H1243" s="452" t="s">
        <v>1276</v>
      </c>
      <c r="I1243" s="452" t="s">
        <v>1276</v>
      </c>
      <c r="J1243" s="452" t="s">
        <v>1276</v>
      </c>
      <c r="K1243" s="452" t="s">
        <v>1607</v>
      </c>
      <c r="L1243" s="452" t="s">
        <v>1612</v>
      </c>
    </row>
    <row r="1244" spans="1:12" hidden="1" x14ac:dyDescent="0.3">
      <c r="A1244" s="452" t="s">
        <v>1604</v>
      </c>
      <c r="B1244" s="453" t="s">
        <v>2923</v>
      </c>
      <c r="C1244" s="452" t="s">
        <v>464</v>
      </c>
      <c r="D1244" s="452" t="s">
        <v>1604</v>
      </c>
      <c r="F1244" s="452" t="s">
        <v>1233</v>
      </c>
      <c r="G1244" s="454"/>
      <c r="H1244" s="452" t="s">
        <v>1276</v>
      </c>
      <c r="I1244" s="452" t="s">
        <v>1276</v>
      </c>
      <c r="J1244" s="452" t="s">
        <v>1276</v>
      </c>
      <c r="K1244" s="452" t="s">
        <v>1607</v>
      </c>
      <c r="L1244" s="452" t="s">
        <v>1612</v>
      </c>
    </row>
    <row r="1245" spans="1:12" hidden="1" x14ac:dyDescent="0.3">
      <c r="A1245" s="452" t="s">
        <v>1604</v>
      </c>
      <c r="B1245" s="453" t="s">
        <v>2924</v>
      </c>
      <c r="C1245" s="452" t="s">
        <v>464</v>
      </c>
      <c r="D1245" s="452" t="s">
        <v>1604</v>
      </c>
      <c r="F1245" s="452" t="s">
        <v>1233</v>
      </c>
      <c r="G1245" s="454"/>
      <c r="H1245" s="452" t="s">
        <v>2925</v>
      </c>
      <c r="I1245" s="452" t="s">
        <v>2925</v>
      </c>
      <c r="J1245" s="452" t="s">
        <v>2925</v>
      </c>
      <c r="K1245" s="452" t="s">
        <v>1607</v>
      </c>
      <c r="L1245" s="452" t="s">
        <v>1612</v>
      </c>
    </row>
    <row r="1246" spans="1:12" hidden="1" x14ac:dyDescent="0.3">
      <c r="A1246" s="452" t="s">
        <v>1604</v>
      </c>
      <c r="B1246" s="453" t="s">
        <v>2926</v>
      </c>
      <c r="C1246" s="452" t="s">
        <v>464</v>
      </c>
      <c r="D1246" s="452" t="s">
        <v>1604</v>
      </c>
      <c r="F1246" s="452" t="s">
        <v>1233</v>
      </c>
      <c r="G1246" s="454"/>
      <c r="H1246" s="452" t="s">
        <v>2925</v>
      </c>
      <c r="I1246" s="452" t="s">
        <v>2925</v>
      </c>
      <c r="J1246" s="452" t="s">
        <v>2925</v>
      </c>
      <c r="K1246" s="452" t="s">
        <v>1607</v>
      </c>
      <c r="L1246" s="452" t="s">
        <v>1612</v>
      </c>
    </row>
    <row r="1247" spans="1:12" hidden="1" x14ac:dyDescent="0.3">
      <c r="A1247" s="452" t="s">
        <v>1604</v>
      </c>
      <c r="B1247" s="453" t="s">
        <v>2927</v>
      </c>
      <c r="C1247" s="452" t="s">
        <v>464</v>
      </c>
      <c r="D1247" s="452" t="s">
        <v>1604</v>
      </c>
      <c r="F1247" s="452" t="s">
        <v>1233</v>
      </c>
      <c r="G1247" s="454"/>
      <c r="H1247" s="452" t="s">
        <v>2928</v>
      </c>
      <c r="I1247" s="452" t="s">
        <v>2928</v>
      </c>
      <c r="J1247" s="452" t="s">
        <v>2928</v>
      </c>
      <c r="K1247" s="452" t="s">
        <v>1607</v>
      </c>
      <c r="L1247" s="452" t="s">
        <v>1612</v>
      </c>
    </row>
    <row r="1248" spans="1:12" hidden="1" x14ac:dyDescent="0.3">
      <c r="A1248" s="452" t="s">
        <v>1604</v>
      </c>
      <c r="B1248" s="453" t="s">
        <v>2929</v>
      </c>
      <c r="C1248" s="452" t="s">
        <v>464</v>
      </c>
      <c r="D1248" s="452" t="s">
        <v>1604</v>
      </c>
      <c r="F1248" s="452" t="s">
        <v>1233</v>
      </c>
      <c r="G1248" s="454"/>
      <c r="H1248" s="452" t="s">
        <v>2928</v>
      </c>
      <c r="I1248" s="452" t="s">
        <v>2928</v>
      </c>
      <c r="J1248" s="452" t="s">
        <v>2928</v>
      </c>
      <c r="K1248" s="452" t="s">
        <v>1607</v>
      </c>
      <c r="L1248" s="452" t="s">
        <v>1612</v>
      </c>
    </row>
    <row r="1249" spans="1:12" hidden="1" x14ac:dyDescent="0.3">
      <c r="A1249" s="452" t="s">
        <v>1604</v>
      </c>
      <c r="B1249" s="453" t="s">
        <v>2930</v>
      </c>
      <c r="C1249" s="452" t="s">
        <v>464</v>
      </c>
      <c r="D1249" s="452" t="s">
        <v>1604</v>
      </c>
      <c r="F1249" s="452" t="s">
        <v>1233</v>
      </c>
      <c r="G1249" s="454"/>
      <c r="H1249" s="452" t="s">
        <v>2928</v>
      </c>
      <c r="I1249" s="452" t="s">
        <v>2928</v>
      </c>
      <c r="J1249" s="452" t="s">
        <v>2928</v>
      </c>
      <c r="K1249" s="452" t="s">
        <v>1607</v>
      </c>
      <c r="L1249" s="452" t="s">
        <v>1612</v>
      </c>
    </row>
    <row r="1250" spans="1:12" hidden="1" x14ac:dyDescent="0.3">
      <c r="A1250" s="452" t="s">
        <v>1604</v>
      </c>
      <c r="B1250" s="453" t="s">
        <v>1600</v>
      </c>
      <c r="C1250" s="452" t="s">
        <v>464</v>
      </c>
      <c r="D1250" s="452" t="s">
        <v>1604</v>
      </c>
      <c r="F1250" s="452" t="s">
        <v>1233</v>
      </c>
      <c r="G1250" s="454"/>
      <c r="H1250" s="452" t="s">
        <v>1601</v>
      </c>
      <c r="I1250" s="452" t="s">
        <v>1601</v>
      </c>
      <c r="J1250" s="452" t="s">
        <v>1601</v>
      </c>
      <c r="K1250" s="452" t="s">
        <v>1607</v>
      </c>
      <c r="L1250" s="452" t="s">
        <v>1612</v>
      </c>
    </row>
    <row r="1251" spans="1:12" hidden="1" x14ac:dyDescent="0.3">
      <c r="A1251" s="452" t="s">
        <v>1604</v>
      </c>
      <c r="B1251" s="453" t="s">
        <v>2931</v>
      </c>
      <c r="C1251" s="452" t="s">
        <v>464</v>
      </c>
      <c r="D1251" s="452" t="s">
        <v>1604</v>
      </c>
      <c r="F1251" s="452" t="s">
        <v>1233</v>
      </c>
      <c r="G1251" s="454"/>
      <c r="H1251" s="452" t="s">
        <v>2932</v>
      </c>
      <c r="I1251" s="452" t="s">
        <v>2932</v>
      </c>
      <c r="J1251" s="452" t="s">
        <v>2932</v>
      </c>
      <c r="K1251" s="452" t="s">
        <v>1607</v>
      </c>
      <c r="L1251" s="452" t="s">
        <v>1612</v>
      </c>
    </row>
    <row r="1252" spans="1:12" hidden="1" x14ac:dyDescent="0.3">
      <c r="A1252" s="452" t="s">
        <v>1604</v>
      </c>
      <c r="B1252" s="453" t="s">
        <v>2933</v>
      </c>
      <c r="C1252" s="452" t="s">
        <v>464</v>
      </c>
      <c r="D1252" s="452" t="s">
        <v>1604</v>
      </c>
      <c r="F1252" s="452" t="s">
        <v>1233</v>
      </c>
      <c r="G1252" s="454"/>
      <c r="H1252" s="452" t="s">
        <v>2932</v>
      </c>
      <c r="I1252" s="452" t="s">
        <v>2932</v>
      </c>
      <c r="J1252" s="452" t="s">
        <v>2932</v>
      </c>
      <c r="K1252" s="452" t="s">
        <v>1607</v>
      </c>
      <c r="L1252" s="452" t="s">
        <v>1612</v>
      </c>
    </row>
    <row r="1253" spans="1:12" hidden="1" x14ac:dyDescent="0.3">
      <c r="A1253" s="452" t="s">
        <v>1604</v>
      </c>
      <c r="B1253" s="453" t="s">
        <v>2934</v>
      </c>
      <c r="C1253" s="452" t="s">
        <v>464</v>
      </c>
      <c r="D1253" s="452" t="s">
        <v>1604</v>
      </c>
      <c r="F1253" s="452" t="s">
        <v>1233</v>
      </c>
      <c r="G1253" s="454"/>
      <c r="H1253" s="452" t="s">
        <v>2932</v>
      </c>
      <c r="I1253" s="452" t="s">
        <v>2932</v>
      </c>
      <c r="J1253" s="452" t="s">
        <v>2932</v>
      </c>
      <c r="K1253" s="452" t="s">
        <v>1607</v>
      </c>
      <c r="L1253" s="452" t="s">
        <v>1612</v>
      </c>
    </row>
    <row r="1254" spans="1:12" hidden="1" x14ac:dyDescent="0.3">
      <c r="A1254" s="452" t="s">
        <v>1604</v>
      </c>
      <c r="B1254" s="453" t="s">
        <v>2935</v>
      </c>
      <c r="C1254" s="452" t="s">
        <v>464</v>
      </c>
      <c r="D1254" s="452" t="s">
        <v>1604</v>
      </c>
      <c r="F1254" s="452" t="s">
        <v>1233</v>
      </c>
      <c r="G1254" s="454"/>
      <c r="H1254" s="452" t="s">
        <v>2932</v>
      </c>
      <c r="I1254" s="452" t="s">
        <v>2932</v>
      </c>
      <c r="J1254" s="452" t="s">
        <v>2932</v>
      </c>
      <c r="K1254" s="452" t="s">
        <v>1607</v>
      </c>
      <c r="L1254" s="452" t="s">
        <v>1612</v>
      </c>
    </row>
    <row r="1255" spans="1:12" hidden="1" x14ac:dyDescent="0.3">
      <c r="A1255" s="452" t="s">
        <v>1604</v>
      </c>
      <c r="B1255" s="453" t="s">
        <v>2936</v>
      </c>
      <c r="C1255" s="452" t="s">
        <v>464</v>
      </c>
      <c r="D1255" s="452" t="s">
        <v>1604</v>
      </c>
      <c r="F1255" s="452" t="s">
        <v>1233</v>
      </c>
      <c r="G1255" s="454"/>
      <c r="H1255" s="452" t="s">
        <v>2932</v>
      </c>
      <c r="I1255" s="452" t="s">
        <v>2932</v>
      </c>
      <c r="J1255" s="452" t="s">
        <v>2932</v>
      </c>
      <c r="K1255" s="452" t="s">
        <v>1607</v>
      </c>
      <c r="L1255" s="452" t="s">
        <v>1612</v>
      </c>
    </row>
    <row r="1256" spans="1:12" hidden="1" x14ac:dyDescent="0.3">
      <c r="A1256" s="452" t="s">
        <v>1604</v>
      </c>
      <c r="B1256" s="453" t="s">
        <v>2937</v>
      </c>
      <c r="C1256" s="452" t="s">
        <v>464</v>
      </c>
      <c r="D1256" s="452" t="s">
        <v>1604</v>
      </c>
      <c r="F1256" s="452" t="s">
        <v>1233</v>
      </c>
      <c r="G1256" s="454"/>
      <c r="H1256" s="452" t="s">
        <v>2932</v>
      </c>
      <c r="I1256" s="452" t="s">
        <v>2932</v>
      </c>
      <c r="J1256" s="452" t="s">
        <v>2932</v>
      </c>
      <c r="K1256" s="452" t="s">
        <v>1607</v>
      </c>
      <c r="L1256" s="452" t="s">
        <v>1612</v>
      </c>
    </row>
    <row r="1257" spans="1:12" hidden="1" x14ac:dyDescent="0.3">
      <c r="A1257" s="452" t="s">
        <v>1604</v>
      </c>
      <c r="B1257" s="453" t="s">
        <v>2938</v>
      </c>
      <c r="C1257" s="452" t="s">
        <v>464</v>
      </c>
      <c r="D1257" s="452" t="s">
        <v>1604</v>
      </c>
      <c r="F1257" s="452" t="s">
        <v>1233</v>
      </c>
      <c r="G1257" s="454"/>
      <c r="H1257" s="452" t="s">
        <v>2932</v>
      </c>
      <c r="I1257" s="452" t="s">
        <v>2932</v>
      </c>
      <c r="J1257" s="452" t="s">
        <v>2932</v>
      </c>
      <c r="K1257" s="452" t="s">
        <v>1607</v>
      </c>
      <c r="L1257" s="452" t="s">
        <v>1612</v>
      </c>
    </row>
    <row r="1258" spans="1:12" hidden="1" x14ac:dyDescent="0.3">
      <c r="A1258" s="452" t="s">
        <v>1604</v>
      </c>
      <c r="B1258" s="453" t="s">
        <v>2939</v>
      </c>
      <c r="C1258" s="452" t="s">
        <v>464</v>
      </c>
      <c r="D1258" s="452" t="s">
        <v>1604</v>
      </c>
      <c r="F1258" s="452" t="s">
        <v>1233</v>
      </c>
      <c r="G1258" s="454"/>
      <c r="H1258" s="452" t="s">
        <v>2932</v>
      </c>
      <c r="I1258" s="452" t="s">
        <v>2932</v>
      </c>
      <c r="J1258" s="452" t="s">
        <v>2932</v>
      </c>
      <c r="K1258" s="452" t="s">
        <v>1607</v>
      </c>
      <c r="L1258" s="452" t="s">
        <v>1612</v>
      </c>
    </row>
    <row r="1259" spans="1:12" hidden="1" x14ac:dyDescent="0.3">
      <c r="A1259" s="452" t="s">
        <v>1604</v>
      </c>
      <c r="B1259" s="453" t="s">
        <v>2940</v>
      </c>
      <c r="C1259" s="452" t="s">
        <v>464</v>
      </c>
      <c r="D1259" s="452" t="s">
        <v>1604</v>
      </c>
      <c r="F1259" s="452" t="s">
        <v>1233</v>
      </c>
      <c r="G1259" s="454"/>
      <c r="H1259" s="452" t="s">
        <v>2932</v>
      </c>
      <c r="I1259" s="452" t="s">
        <v>2932</v>
      </c>
      <c r="J1259" s="452" t="s">
        <v>2932</v>
      </c>
      <c r="K1259" s="452" t="s">
        <v>1607</v>
      </c>
      <c r="L1259" s="452" t="s">
        <v>1612</v>
      </c>
    </row>
    <row r="1260" spans="1:12" hidden="1" x14ac:dyDescent="0.3">
      <c r="A1260" s="452" t="s">
        <v>1604</v>
      </c>
      <c r="B1260" s="453" t="s">
        <v>2941</v>
      </c>
      <c r="C1260" s="452" t="s">
        <v>464</v>
      </c>
      <c r="D1260" s="452" t="s">
        <v>1604</v>
      </c>
      <c r="F1260" s="452" t="s">
        <v>1233</v>
      </c>
      <c r="G1260" s="454"/>
      <c r="H1260" s="452" t="s">
        <v>2932</v>
      </c>
      <c r="I1260" s="452" t="s">
        <v>2932</v>
      </c>
      <c r="J1260" s="452" t="s">
        <v>2932</v>
      </c>
      <c r="K1260" s="452" t="s">
        <v>1607</v>
      </c>
      <c r="L1260" s="452" t="s">
        <v>1612</v>
      </c>
    </row>
    <row r="1261" spans="1:12" hidden="1" x14ac:dyDescent="0.3">
      <c r="A1261" s="452" t="s">
        <v>1604</v>
      </c>
      <c r="B1261" s="453" t="s">
        <v>2942</v>
      </c>
      <c r="C1261" s="452" t="s">
        <v>464</v>
      </c>
      <c r="D1261" s="452" t="s">
        <v>1604</v>
      </c>
      <c r="F1261" s="452" t="s">
        <v>1233</v>
      </c>
      <c r="G1261" s="454"/>
      <c r="H1261" s="452" t="s">
        <v>2932</v>
      </c>
      <c r="I1261" s="452" t="s">
        <v>2932</v>
      </c>
      <c r="J1261" s="452" t="s">
        <v>2932</v>
      </c>
      <c r="K1261" s="452" t="s">
        <v>1607</v>
      </c>
      <c r="L1261" s="452" t="s">
        <v>1612</v>
      </c>
    </row>
    <row r="1262" spans="1:12" hidden="1" x14ac:dyDescent="0.3">
      <c r="A1262" s="452" t="s">
        <v>1604</v>
      </c>
      <c r="B1262" s="453" t="s">
        <v>2943</v>
      </c>
      <c r="C1262" s="452" t="s">
        <v>464</v>
      </c>
      <c r="D1262" s="452" t="s">
        <v>1604</v>
      </c>
      <c r="F1262" s="452" t="s">
        <v>1233</v>
      </c>
      <c r="G1262" s="454"/>
      <c r="H1262" s="452" t="s">
        <v>2932</v>
      </c>
      <c r="I1262" s="452" t="s">
        <v>2932</v>
      </c>
      <c r="J1262" s="452" t="s">
        <v>2932</v>
      </c>
      <c r="K1262" s="452" t="s">
        <v>1607</v>
      </c>
      <c r="L1262" s="452" t="s">
        <v>1612</v>
      </c>
    </row>
    <row r="1263" spans="1:12" hidden="1" x14ac:dyDescent="0.3">
      <c r="A1263" s="452" t="s">
        <v>1604</v>
      </c>
      <c r="B1263" s="453" t="s">
        <v>2944</v>
      </c>
      <c r="C1263" s="452" t="s">
        <v>464</v>
      </c>
      <c r="D1263" s="452" t="s">
        <v>1604</v>
      </c>
      <c r="F1263" s="452" t="s">
        <v>1233</v>
      </c>
      <c r="G1263" s="454"/>
      <c r="H1263" s="452" t="s">
        <v>2932</v>
      </c>
      <c r="I1263" s="452" t="s">
        <v>2932</v>
      </c>
      <c r="J1263" s="452" t="s">
        <v>2932</v>
      </c>
      <c r="K1263" s="452" t="s">
        <v>1607</v>
      </c>
      <c r="L1263" s="452" t="s">
        <v>1612</v>
      </c>
    </row>
    <row r="1264" spans="1:12" hidden="1" x14ac:dyDescent="0.3">
      <c r="A1264" s="452" t="s">
        <v>1604</v>
      </c>
      <c r="B1264" s="453" t="s">
        <v>2945</v>
      </c>
      <c r="C1264" s="452" t="s">
        <v>464</v>
      </c>
      <c r="D1264" s="452" t="s">
        <v>1604</v>
      </c>
      <c r="F1264" s="452" t="s">
        <v>1233</v>
      </c>
      <c r="G1264" s="454"/>
      <c r="H1264" s="452" t="s">
        <v>2932</v>
      </c>
      <c r="I1264" s="452" t="s">
        <v>2932</v>
      </c>
      <c r="J1264" s="452" t="s">
        <v>2932</v>
      </c>
      <c r="K1264" s="452" t="s">
        <v>1607</v>
      </c>
      <c r="L1264" s="452" t="s">
        <v>1612</v>
      </c>
    </row>
    <row r="1265" spans="1:12" hidden="1" x14ac:dyDescent="0.3">
      <c r="A1265" s="452" t="s">
        <v>1604</v>
      </c>
      <c r="B1265" s="453" t="s">
        <v>2946</v>
      </c>
      <c r="C1265" s="452" t="s">
        <v>464</v>
      </c>
      <c r="D1265" s="452" t="s">
        <v>1604</v>
      </c>
      <c r="F1265" s="452" t="s">
        <v>1233</v>
      </c>
      <c r="G1265" s="454"/>
      <c r="H1265" s="452" t="s">
        <v>2932</v>
      </c>
      <c r="I1265" s="452" t="s">
        <v>2932</v>
      </c>
      <c r="J1265" s="452" t="s">
        <v>2932</v>
      </c>
      <c r="K1265" s="452" t="s">
        <v>1607</v>
      </c>
      <c r="L1265" s="452" t="s">
        <v>1612</v>
      </c>
    </row>
    <row r="1266" spans="1:12" hidden="1" x14ac:dyDescent="0.3">
      <c r="A1266" s="452" t="s">
        <v>1604</v>
      </c>
      <c r="B1266" s="453" t="s">
        <v>2947</v>
      </c>
      <c r="C1266" s="452" t="s">
        <v>464</v>
      </c>
      <c r="D1266" s="452" t="s">
        <v>1604</v>
      </c>
      <c r="F1266" s="452" t="s">
        <v>1233</v>
      </c>
      <c r="G1266" s="454"/>
      <c r="H1266" s="452" t="s">
        <v>2932</v>
      </c>
      <c r="I1266" s="452" t="s">
        <v>2932</v>
      </c>
      <c r="J1266" s="452" t="s">
        <v>2932</v>
      </c>
      <c r="K1266" s="452" t="s">
        <v>1607</v>
      </c>
      <c r="L1266" s="452" t="s">
        <v>1612</v>
      </c>
    </row>
    <row r="1267" spans="1:12" hidden="1" x14ac:dyDescent="0.3">
      <c r="A1267" s="452" t="s">
        <v>1604</v>
      </c>
      <c r="B1267" s="453" t="s">
        <v>2948</v>
      </c>
      <c r="C1267" s="452" t="s">
        <v>464</v>
      </c>
      <c r="D1267" s="452" t="s">
        <v>1604</v>
      </c>
      <c r="F1267" s="452" t="s">
        <v>1233</v>
      </c>
      <c r="G1267" s="454"/>
      <c r="H1267" s="452" t="s">
        <v>2932</v>
      </c>
      <c r="I1267" s="452" t="s">
        <v>2932</v>
      </c>
      <c r="J1267" s="452" t="s">
        <v>2932</v>
      </c>
      <c r="K1267" s="452" t="s">
        <v>1607</v>
      </c>
      <c r="L1267" s="452" t="s">
        <v>1612</v>
      </c>
    </row>
    <row r="1268" spans="1:12" hidden="1" x14ac:dyDescent="0.3">
      <c r="A1268" s="452" t="s">
        <v>1604</v>
      </c>
      <c r="B1268" s="453" t="s">
        <v>2949</v>
      </c>
      <c r="C1268" s="452" t="s">
        <v>464</v>
      </c>
      <c r="D1268" s="452" t="s">
        <v>1604</v>
      </c>
      <c r="F1268" s="452" t="s">
        <v>1233</v>
      </c>
      <c r="G1268" s="454"/>
      <c r="H1268" s="452" t="s">
        <v>2932</v>
      </c>
      <c r="I1268" s="452" t="s">
        <v>2932</v>
      </c>
      <c r="J1268" s="452" t="s">
        <v>2932</v>
      </c>
      <c r="K1268" s="452" t="s">
        <v>1607</v>
      </c>
      <c r="L1268" s="452" t="s">
        <v>1612</v>
      </c>
    </row>
    <row r="1269" spans="1:12" hidden="1" x14ac:dyDescent="0.3">
      <c r="A1269" s="452" t="s">
        <v>1604</v>
      </c>
      <c r="B1269" s="453" t="s">
        <v>2950</v>
      </c>
      <c r="C1269" s="452" t="s">
        <v>464</v>
      </c>
      <c r="D1269" s="452" t="s">
        <v>1604</v>
      </c>
      <c r="F1269" s="452" t="s">
        <v>1233</v>
      </c>
      <c r="G1269" s="454"/>
      <c r="H1269" s="452" t="s">
        <v>2951</v>
      </c>
      <c r="I1269" s="452" t="s">
        <v>2951</v>
      </c>
      <c r="J1269" s="452" t="s">
        <v>2951</v>
      </c>
      <c r="K1269" s="452" t="s">
        <v>1607</v>
      </c>
      <c r="L1269" s="452" t="s">
        <v>1612</v>
      </c>
    </row>
    <row r="1270" spans="1:12" hidden="1" x14ac:dyDescent="0.3">
      <c r="A1270" s="452" t="s">
        <v>1604</v>
      </c>
      <c r="B1270" s="453" t="s">
        <v>2952</v>
      </c>
      <c r="C1270" s="452" t="s">
        <v>464</v>
      </c>
      <c r="D1270" s="452" t="s">
        <v>1604</v>
      </c>
      <c r="F1270" s="452" t="s">
        <v>1233</v>
      </c>
      <c r="G1270" s="454"/>
      <c r="H1270" s="452" t="s">
        <v>2951</v>
      </c>
      <c r="I1270" s="452" t="s">
        <v>2951</v>
      </c>
      <c r="J1270" s="452" t="s">
        <v>2951</v>
      </c>
      <c r="K1270" s="452" t="s">
        <v>1607</v>
      </c>
      <c r="L1270" s="452" t="s">
        <v>1612</v>
      </c>
    </row>
    <row r="1271" spans="1:12" hidden="1" x14ac:dyDescent="0.3">
      <c r="A1271" s="452" t="s">
        <v>1604</v>
      </c>
      <c r="B1271" s="453" t="s">
        <v>2953</v>
      </c>
      <c r="C1271" s="452" t="s">
        <v>464</v>
      </c>
      <c r="D1271" s="452" t="s">
        <v>1604</v>
      </c>
      <c r="F1271" s="452" t="s">
        <v>1233</v>
      </c>
      <c r="G1271" s="454"/>
      <c r="H1271" s="452" t="s">
        <v>2951</v>
      </c>
      <c r="I1271" s="452" t="s">
        <v>2951</v>
      </c>
      <c r="J1271" s="452" t="s">
        <v>2951</v>
      </c>
      <c r="K1271" s="452" t="s">
        <v>1607</v>
      </c>
      <c r="L1271" s="452" t="s">
        <v>1612</v>
      </c>
    </row>
    <row r="1272" spans="1:12" hidden="1" x14ac:dyDescent="0.3">
      <c r="A1272" s="452" t="s">
        <v>1604</v>
      </c>
      <c r="B1272" s="453" t="s">
        <v>2954</v>
      </c>
      <c r="C1272" s="452" t="s">
        <v>464</v>
      </c>
      <c r="D1272" s="452" t="s">
        <v>1604</v>
      </c>
      <c r="F1272" s="452" t="s">
        <v>1233</v>
      </c>
      <c r="G1272" s="454"/>
      <c r="H1272" s="452" t="s">
        <v>2951</v>
      </c>
      <c r="I1272" s="452" t="s">
        <v>2951</v>
      </c>
      <c r="J1272" s="452" t="s">
        <v>2951</v>
      </c>
      <c r="K1272" s="452" t="s">
        <v>1607</v>
      </c>
      <c r="L1272" s="452" t="s">
        <v>1612</v>
      </c>
    </row>
    <row r="1273" spans="1:12" hidden="1" x14ac:dyDescent="0.3">
      <c r="A1273" s="452" t="s">
        <v>1604</v>
      </c>
      <c r="B1273" s="453" t="s">
        <v>2955</v>
      </c>
      <c r="C1273" s="452" t="s">
        <v>464</v>
      </c>
      <c r="D1273" s="452" t="s">
        <v>1604</v>
      </c>
      <c r="F1273" s="452" t="s">
        <v>1233</v>
      </c>
      <c r="G1273" s="454"/>
      <c r="H1273" s="452" t="s">
        <v>2951</v>
      </c>
      <c r="I1273" s="452" t="s">
        <v>2951</v>
      </c>
      <c r="J1273" s="452" t="s">
        <v>2951</v>
      </c>
      <c r="K1273" s="452" t="s">
        <v>1607</v>
      </c>
      <c r="L1273" s="452" t="s">
        <v>1612</v>
      </c>
    </row>
    <row r="1274" spans="1:12" hidden="1" x14ac:dyDescent="0.3">
      <c r="A1274" s="452" t="s">
        <v>1604</v>
      </c>
      <c r="B1274" s="453" t="s">
        <v>2956</v>
      </c>
      <c r="C1274" s="452" t="s">
        <v>464</v>
      </c>
      <c r="D1274" s="452" t="s">
        <v>1604</v>
      </c>
      <c r="F1274" s="452" t="s">
        <v>1233</v>
      </c>
      <c r="G1274" s="454"/>
      <c r="H1274" s="452" t="s">
        <v>2951</v>
      </c>
      <c r="I1274" s="452" t="s">
        <v>2951</v>
      </c>
      <c r="J1274" s="452" t="s">
        <v>2951</v>
      </c>
      <c r="K1274" s="452" t="s">
        <v>1607</v>
      </c>
      <c r="L1274" s="452" t="s">
        <v>1612</v>
      </c>
    </row>
    <row r="1275" spans="1:12" hidden="1" x14ac:dyDescent="0.3">
      <c r="A1275" s="452" t="s">
        <v>1604</v>
      </c>
      <c r="B1275" s="453" t="s">
        <v>2957</v>
      </c>
      <c r="C1275" s="452" t="s">
        <v>464</v>
      </c>
      <c r="D1275" s="452" t="s">
        <v>1604</v>
      </c>
      <c r="F1275" s="452" t="s">
        <v>1233</v>
      </c>
      <c r="G1275" s="454"/>
      <c r="H1275" s="452" t="s">
        <v>2951</v>
      </c>
      <c r="I1275" s="452" t="s">
        <v>2951</v>
      </c>
      <c r="J1275" s="452" t="s">
        <v>2951</v>
      </c>
      <c r="K1275" s="452" t="s">
        <v>1607</v>
      </c>
      <c r="L1275" s="452" t="s">
        <v>1612</v>
      </c>
    </row>
    <row r="1276" spans="1:12" hidden="1" x14ac:dyDescent="0.3">
      <c r="A1276" s="452" t="s">
        <v>1604</v>
      </c>
      <c r="B1276" s="453" t="s">
        <v>2958</v>
      </c>
      <c r="C1276" s="452" t="s">
        <v>464</v>
      </c>
      <c r="D1276" s="452" t="s">
        <v>1604</v>
      </c>
      <c r="F1276" s="452" t="s">
        <v>1233</v>
      </c>
      <c r="G1276" s="454"/>
      <c r="H1276" s="452" t="s">
        <v>2951</v>
      </c>
      <c r="I1276" s="452" t="s">
        <v>2951</v>
      </c>
      <c r="J1276" s="452" t="s">
        <v>2951</v>
      </c>
      <c r="K1276" s="452" t="s">
        <v>1607</v>
      </c>
      <c r="L1276" s="452" t="s">
        <v>1612</v>
      </c>
    </row>
    <row r="1277" spans="1:12" hidden="1" x14ac:dyDescent="0.3">
      <c r="A1277" s="452" t="s">
        <v>1604</v>
      </c>
      <c r="B1277" s="453" t="s">
        <v>2959</v>
      </c>
      <c r="C1277" s="452" t="s">
        <v>464</v>
      </c>
      <c r="D1277" s="452" t="s">
        <v>1604</v>
      </c>
      <c r="F1277" s="452" t="s">
        <v>1233</v>
      </c>
      <c r="G1277" s="454"/>
      <c r="H1277" s="452" t="s">
        <v>2951</v>
      </c>
      <c r="I1277" s="452" t="s">
        <v>2951</v>
      </c>
      <c r="J1277" s="452" t="s">
        <v>2951</v>
      </c>
      <c r="K1277" s="452" t="s">
        <v>1607</v>
      </c>
      <c r="L1277" s="452" t="s">
        <v>1612</v>
      </c>
    </row>
    <row r="1278" spans="1:12" hidden="1" x14ac:dyDescent="0.3">
      <c r="A1278" s="452" t="s">
        <v>1604</v>
      </c>
      <c r="B1278" s="453" t="s">
        <v>2960</v>
      </c>
      <c r="C1278" s="452" t="s">
        <v>464</v>
      </c>
      <c r="D1278" s="452" t="s">
        <v>1604</v>
      </c>
      <c r="F1278" s="452" t="s">
        <v>1233</v>
      </c>
      <c r="G1278" s="454"/>
      <c r="H1278" s="452" t="s">
        <v>2951</v>
      </c>
      <c r="I1278" s="452" t="s">
        <v>2951</v>
      </c>
      <c r="J1278" s="452" t="s">
        <v>2951</v>
      </c>
      <c r="K1278" s="452" t="s">
        <v>1607</v>
      </c>
      <c r="L1278" s="452" t="s">
        <v>1612</v>
      </c>
    </row>
    <row r="1279" spans="1:12" hidden="1" x14ac:dyDescent="0.3">
      <c r="A1279" s="452" t="s">
        <v>1604</v>
      </c>
      <c r="B1279" s="453" t="s">
        <v>2961</v>
      </c>
      <c r="C1279" s="452" t="s">
        <v>464</v>
      </c>
      <c r="D1279" s="452" t="s">
        <v>1604</v>
      </c>
      <c r="F1279" s="452" t="s">
        <v>1233</v>
      </c>
      <c r="G1279" s="454"/>
      <c r="H1279" s="452" t="s">
        <v>2962</v>
      </c>
      <c r="I1279" s="452" t="s">
        <v>2962</v>
      </c>
      <c r="J1279" s="452" t="s">
        <v>2962</v>
      </c>
      <c r="K1279" s="452" t="s">
        <v>1607</v>
      </c>
      <c r="L1279" s="452" t="s">
        <v>1612</v>
      </c>
    </row>
    <row r="1280" spans="1:12" hidden="1" x14ac:dyDescent="0.3">
      <c r="A1280" s="452" t="s">
        <v>1604</v>
      </c>
      <c r="B1280" s="453" t="s">
        <v>2963</v>
      </c>
      <c r="C1280" s="452" t="s">
        <v>464</v>
      </c>
      <c r="D1280" s="452" t="s">
        <v>1604</v>
      </c>
      <c r="F1280" s="452" t="s">
        <v>1233</v>
      </c>
      <c r="G1280" s="454"/>
      <c r="H1280" s="452" t="s">
        <v>2962</v>
      </c>
      <c r="I1280" s="452" t="s">
        <v>2962</v>
      </c>
      <c r="J1280" s="452" t="s">
        <v>2962</v>
      </c>
      <c r="K1280" s="452" t="s">
        <v>1607</v>
      </c>
      <c r="L1280" s="452" t="s">
        <v>1612</v>
      </c>
    </row>
    <row r="1281" spans="1:12" hidden="1" x14ac:dyDescent="0.3">
      <c r="A1281" s="452" t="s">
        <v>1604</v>
      </c>
      <c r="B1281" s="453" t="s">
        <v>2964</v>
      </c>
      <c r="C1281" s="452" t="s">
        <v>464</v>
      </c>
      <c r="D1281" s="452" t="s">
        <v>1604</v>
      </c>
      <c r="F1281" s="452" t="s">
        <v>1233</v>
      </c>
      <c r="G1281" s="454"/>
      <c r="H1281" s="452" t="s">
        <v>475</v>
      </c>
      <c r="I1281" s="452" t="s">
        <v>475</v>
      </c>
      <c r="J1281" s="452" t="s">
        <v>475</v>
      </c>
      <c r="K1281" s="452" t="s">
        <v>1607</v>
      </c>
      <c r="L1281" s="452" t="s">
        <v>1612</v>
      </c>
    </row>
    <row r="1282" spans="1:12" hidden="1" x14ac:dyDescent="0.3">
      <c r="A1282" s="452" t="s">
        <v>1604</v>
      </c>
      <c r="B1282" s="453" t="s">
        <v>2965</v>
      </c>
      <c r="C1282" s="452" t="s">
        <v>464</v>
      </c>
      <c r="D1282" s="452" t="s">
        <v>1604</v>
      </c>
      <c r="F1282" s="452" t="s">
        <v>1233</v>
      </c>
      <c r="G1282" s="454"/>
      <c r="H1282" s="452" t="s">
        <v>475</v>
      </c>
      <c r="I1282" s="452" t="s">
        <v>475</v>
      </c>
      <c r="J1282" s="452" t="s">
        <v>475</v>
      </c>
      <c r="K1282" s="452" t="s">
        <v>1607</v>
      </c>
      <c r="L1282" s="452" t="s">
        <v>1612</v>
      </c>
    </row>
    <row r="1283" spans="1:12" hidden="1" x14ac:dyDescent="0.3">
      <c r="A1283" s="452" t="s">
        <v>1604</v>
      </c>
      <c r="B1283" s="453" t="s">
        <v>2966</v>
      </c>
      <c r="C1283" s="452" t="s">
        <v>464</v>
      </c>
      <c r="D1283" s="452" t="s">
        <v>1604</v>
      </c>
      <c r="F1283" s="452" t="s">
        <v>1233</v>
      </c>
      <c r="G1283" s="454"/>
      <c r="H1283" s="452" t="s">
        <v>475</v>
      </c>
      <c r="I1283" s="452" t="s">
        <v>475</v>
      </c>
      <c r="J1283" s="452" t="s">
        <v>475</v>
      </c>
      <c r="K1283" s="452" t="s">
        <v>1607</v>
      </c>
      <c r="L1283" s="452" t="s">
        <v>1612</v>
      </c>
    </row>
    <row r="1284" spans="1:12" hidden="1" x14ac:dyDescent="0.3">
      <c r="A1284" s="452" t="s">
        <v>1604</v>
      </c>
      <c r="B1284" s="453" t="s">
        <v>2967</v>
      </c>
      <c r="C1284" s="452" t="s">
        <v>464</v>
      </c>
      <c r="D1284" s="452" t="s">
        <v>1604</v>
      </c>
      <c r="F1284" s="452" t="s">
        <v>1233</v>
      </c>
      <c r="G1284" s="454"/>
      <c r="H1284" s="452" t="s">
        <v>475</v>
      </c>
      <c r="I1284" s="452" t="s">
        <v>475</v>
      </c>
      <c r="J1284" s="452" t="s">
        <v>475</v>
      </c>
      <c r="K1284" s="452" t="s">
        <v>1607</v>
      </c>
      <c r="L1284" s="452" t="s">
        <v>1612</v>
      </c>
    </row>
    <row r="1285" spans="1:12" hidden="1" x14ac:dyDescent="0.3">
      <c r="A1285" s="452" t="s">
        <v>1604</v>
      </c>
      <c r="B1285" s="453" t="s">
        <v>2968</v>
      </c>
      <c r="C1285" s="452" t="s">
        <v>464</v>
      </c>
      <c r="D1285" s="452" t="s">
        <v>1604</v>
      </c>
      <c r="F1285" s="452" t="s">
        <v>1233</v>
      </c>
      <c r="G1285" s="454"/>
      <c r="H1285" s="452" t="s">
        <v>475</v>
      </c>
      <c r="I1285" s="452" t="s">
        <v>475</v>
      </c>
      <c r="J1285" s="452" t="s">
        <v>475</v>
      </c>
      <c r="K1285" s="452" t="s">
        <v>1607</v>
      </c>
      <c r="L1285" s="452" t="s">
        <v>1612</v>
      </c>
    </row>
    <row r="1286" spans="1:12" hidden="1" x14ac:dyDescent="0.3">
      <c r="A1286" s="452" t="s">
        <v>1604</v>
      </c>
      <c r="B1286" s="453" t="s">
        <v>2969</v>
      </c>
      <c r="C1286" s="452" t="s">
        <v>464</v>
      </c>
      <c r="D1286" s="452" t="s">
        <v>1604</v>
      </c>
      <c r="F1286" s="452" t="s">
        <v>1233</v>
      </c>
      <c r="G1286" s="454"/>
      <c r="H1286" s="452" t="s">
        <v>475</v>
      </c>
      <c r="I1286" s="452" t="s">
        <v>475</v>
      </c>
      <c r="J1286" s="452" t="s">
        <v>475</v>
      </c>
      <c r="K1286" s="452" t="s">
        <v>1607</v>
      </c>
      <c r="L1286" s="452" t="s">
        <v>1612</v>
      </c>
    </row>
    <row r="1287" spans="1:12" hidden="1" x14ac:dyDescent="0.3">
      <c r="A1287" s="452" t="s">
        <v>1604</v>
      </c>
      <c r="B1287" s="453" t="s">
        <v>2970</v>
      </c>
      <c r="C1287" s="452" t="s">
        <v>464</v>
      </c>
      <c r="D1287" s="452" t="s">
        <v>1604</v>
      </c>
      <c r="F1287" s="452" t="s">
        <v>1233</v>
      </c>
      <c r="G1287" s="454"/>
      <c r="H1287" s="452" t="s">
        <v>475</v>
      </c>
      <c r="I1287" s="452" t="s">
        <v>475</v>
      </c>
      <c r="J1287" s="452" t="s">
        <v>475</v>
      </c>
      <c r="K1287" s="452" t="s">
        <v>1607</v>
      </c>
      <c r="L1287" s="452" t="s">
        <v>1612</v>
      </c>
    </row>
    <row r="1288" spans="1:12" hidden="1" x14ac:dyDescent="0.3">
      <c r="A1288" s="452" t="s">
        <v>1604</v>
      </c>
      <c r="B1288" s="453" t="s">
        <v>2971</v>
      </c>
      <c r="C1288" s="452" t="s">
        <v>464</v>
      </c>
      <c r="D1288" s="452" t="s">
        <v>1604</v>
      </c>
      <c r="F1288" s="452" t="s">
        <v>1233</v>
      </c>
      <c r="G1288" s="454"/>
      <c r="H1288" s="452" t="s">
        <v>475</v>
      </c>
      <c r="I1288" s="452" t="s">
        <v>475</v>
      </c>
      <c r="J1288" s="452" t="s">
        <v>475</v>
      </c>
      <c r="K1288" s="452" t="s">
        <v>1607</v>
      </c>
      <c r="L1288" s="452" t="s">
        <v>1612</v>
      </c>
    </row>
    <row r="1289" spans="1:12" hidden="1" x14ac:dyDescent="0.3">
      <c r="A1289" s="452" t="s">
        <v>1604</v>
      </c>
      <c r="B1289" s="453" t="s">
        <v>2972</v>
      </c>
      <c r="C1289" s="452" t="s">
        <v>464</v>
      </c>
      <c r="D1289" s="452" t="s">
        <v>1604</v>
      </c>
      <c r="F1289" s="452" t="s">
        <v>1233</v>
      </c>
      <c r="G1289" s="454"/>
      <c r="H1289" s="452" t="s">
        <v>475</v>
      </c>
      <c r="I1289" s="452" t="s">
        <v>475</v>
      </c>
      <c r="J1289" s="452" t="s">
        <v>475</v>
      </c>
      <c r="K1289" s="452" t="s">
        <v>1607</v>
      </c>
      <c r="L1289" s="452" t="s">
        <v>1612</v>
      </c>
    </row>
    <row r="1290" spans="1:12" hidden="1" x14ac:dyDescent="0.3">
      <c r="A1290" s="452" t="s">
        <v>1604</v>
      </c>
      <c r="B1290" s="453" t="s">
        <v>2973</v>
      </c>
      <c r="C1290" s="452" t="s">
        <v>464</v>
      </c>
      <c r="D1290" s="452" t="s">
        <v>1604</v>
      </c>
      <c r="F1290" s="452" t="s">
        <v>1233</v>
      </c>
      <c r="G1290" s="454"/>
      <c r="H1290" s="452" t="s">
        <v>475</v>
      </c>
      <c r="I1290" s="452" t="s">
        <v>475</v>
      </c>
      <c r="J1290" s="452" t="s">
        <v>475</v>
      </c>
      <c r="K1290" s="452" t="s">
        <v>1607</v>
      </c>
      <c r="L1290" s="452" t="s">
        <v>1612</v>
      </c>
    </row>
    <row r="1291" spans="1:12" hidden="1" x14ac:dyDescent="0.3">
      <c r="A1291" s="452" t="s">
        <v>1604</v>
      </c>
      <c r="B1291" s="453" t="s">
        <v>2974</v>
      </c>
      <c r="C1291" s="452" t="s">
        <v>464</v>
      </c>
      <c r="D1291" s="452" t="s">
        <v>1604</v>
      </c>
      <c r="F1291" s="452" t="s">
        <v>1233</v>
      </c>
      <c r="G1291" s="454"/>
      <c r="H1291" s="452" t="s">
        <v>475</v>
      </c>
      <c r="I1291" s="452" t="s">
        <v>475</v>
      </c>
      <c r="J1291" s="452" t="s">
        <v>475</v>
      </c>
      <c r="K1291" s="452" t="s">
        <v>1607</v>
      </c>
      <c r="L1291" s="452" t="s">
        <v>1612</v>
      </c>
    </row>
    <row r="1292" spans="1:12" hidden="1" x14ac:dyDescent="0.3">
      <c r="A1292" s="452" t="s">
        <v>1604</v>
      </c>
      <c r="B1292" s="453" t="s">
        <v>2975</v>
      </c>
      <c r="C1292" s="452" t="s">
        <v>464</v>
      </c>
      <c r="D1292" s="452" t="s">
        <v>1604</v>
      </c>
      <c r="F1292" s="452" t="s">
        <v>1233</v>
      </c>
      <c r="G1292" s="454"/>
      <c r="H1292" s="452" t="s">
        <v>475</v>
      </c>
      <c r="I1292" s="452" t="s">
        <v>475</v>
      </c>
      <c r="J1292" s="452" t="s">
        <v>475</v>
      </c>
      <c r="K1292" s="452" t="s">
        <v>1607</v>
      </c>
      <c r="L1292" s="452" t="s">
        <v>1612</v>
      </c>
    </row>
    <row r="1293" spans="1:12" hidden="1" x14ac:dyDescent="0.3">
      <c r="A1293" s="452" t="s">
        <v>1604</v>
      </c>
      <c r="B1293" s="453" t="s">
        <v>2976</v>
      </c>
      <c r="C1293" s="452" t="s">
        <v>464</v>
      </c>
      <c r="D1293" s="452" t="s">
        <v>1604</v>
      </c>
      <c r="F1293" s="452" t="s">
        <v>1233</v>
      </c>
      <c r="G1293" s="454"/>
      <c r="H1293" s="452" t="s">
        <v>475</v>
      </c>
      <c r="I1293" s="452" t="s">
        <v>475</v>
      </c>
      <c r="J1293" s="452" t="s">
        <v>475</v>
      </c>
      <c r="K1293" s="452" t="s">
        <v>1607</v>
      </c>
      <c r="L1293" s="452" t="s">
        <v>1612</v>
      </c>
    </row>
    <row r="1294" spans="1:12" hidden="1" x14ac:dyDescent="0.3">
      <c r="A1294" s="452" t="s">
        <v>1604</v>
      </c>
      <c r="B1294" s="453" t="s">
        <v>2977</v>
      </c>
      <c r="C1294" s="452" t="s">
        <v>464</v>
      </c>
      <c r="D1294" s="452" t="s">
        <v>1604</v>
      </c>
      <c r="F1294" s="452" t="s">
        <v>1233</v>
      </c>
      <c r="G1294" s="454"/>
      <c r="H1294" s="452" t="s">
        <v>475</v>
      </c>
      <c r="I1294" s="452" t="s">
        <v>475</v>
      </c>
      <c r="J1294" s="452" t="s">
        <v>475</v>
      </c>
      <c r="K1294" s="452" t="s">
        <v>1607</v>
      </c>
      <c r="L1294" s="452" t="s">
        <v>1612</v>
      </c>
    </row>
    <row r="1295" spans="1:12" hidden="1" x14ac:dyDescent="0.3">
      <c r="A1295" s="452" t="s">
        <v>1604</v>
      </c>
      <c r="B1295" s="453" t="s">
        <v>2978</v>
      </c>
      <c r="C1295" s="452" t="s">
        <v>464</v>
      </c>
      <c r="D1295" s="452" t="s">
        <v>1604</v>
      </c>
      <c r="F1295" s="452" t="s">
        <v>1233</v>
      </c>
      <c r="G1295" s="454"/>
      <c r="H1295" s="452" t="s">
        <v>475</v>
      </c>
      <c r="I1295" s="452" t="s">
        <v>475</v>
      </c>
      <c r="J1295" s="452" t="s">
        <v>475</v>
      </c>
      <c r="K1295" s="452" t="s">
        <v>1607</v>
      </c>
      <c r="L1295" s="452" t="s">
        <v>1612</v>
      </c>
    </row>
    <row r="1296" spans="1:12" hidden="1" x14ac:dyDescent="0.3">
      <c r="A1296" s="452" t="s">
        <v>1604</v>
      </c>
      <c r="B1296" s="453" t="s">
        <v>2979</v>
      </c>
      <c r="C1296" s="452" t="s">
        <v>464</v>
      </c>
      <c r="D1296" s="452" t="s">
        <v>1604</v>
      </c>
      <c r="F1296" s="452" t="s">
        <v>1233</v>
      </c>
      <c r="G1296" s="454"/>
      <c r="H1296" s="452" t="s">
        <v>475</v>
      </c>
      <c r="I1296" s="452" t="s">
        <v>475</v>
      </c>
      <c r="J1296" s="452" t="s">
        <v>475</v>
      </c>
      <c r="K1296" s="452" t="s">
        <v>1607</v>
      </c>
      <c r="L1296" s="452" t="s">
        <v>1612</v>
      </c>
    </row>
    <row r="1297" spans="1:12" hidden="1" x14ac:dyDescent="0.3">
      <c r="A1297" s="452" t="s">
        <v>1604</v>
      </c>
      <c r="B1297" s="453" t="s">
        <v>2980</v>
      </c>
      <c r="C1297" s="452" t="s">
        <v>464</v>
      </c>
      <c r="D1297" s="452" t="s">
        <v>1604</v>
      </c>
      <c r="F1297" s="452" t="s">
        <v>1233</v>
      </c>
      <c r="G1297" s="454"/>
      <c r="H1297" s="452" t="s">
        <v>475</v>
      </c>
      <c r="I1297" s="452" t="s">
        <v>475</v>
      </c>
      <c r="J1297" s="452" t="s">
        <v>475</v>
      </c>
      <c r="K1297" s="452" t="s">
        <v>1607</v>
      </c>
      <c r="L1297" s="452" t="s">
        <v>1612</v>
      </c>
    </row>
    <row r="1298" spans="1:12" hidden="1" x14ac:dyDescent="0.3">
      <c r="A1298" s="452" t="s">
        <v>1604</v>
      </c>
      <c r="B1298" s="453" t="s">
        <v>2981</v>
      </c>
      <c r="C1298" s="452" t="s">
        <v>464</v>
      </c>
      <c r="D1298" s="452" t="s">
        <v>1604</v>
      </c>
      <c r="F1298" s="452" t="s">
        <v>1233</v>
      </c>
      <c r="G1298" s="454"/>
      <c r="H1298" s="452" t="s">
        <v>475</v>
      </c>
      <c r="I1298" s="452" t="s">
        <v>475</v>
      </c>
      <c r="J1298" s="452" t="s">
        <v>475</v>
      </c>
      <c r="K1298" s="452" t="s">
        <v>1607</v>
      </c>
      <c r="L1298" s="452" t="s">
        <v>1612</v>
      </c>
    </row>
    <row r="1299" spans="1:12" hidden="1" x14ac:dyDescent="0.3">
      <c r="A1299" s="452" t="s">
        <v>1604</v>
      </c>
      <c r="B1299" s="453" t="s">
        <v>2982</v>
      </c>
      <c r="C1299" s="452" t="s">
        <v>464</v>
      </c>
      <c r="D1299" s="452" t="s">
        <v>1604</v>
      </c>
      <c r="F1299" s="452" t="s">
        <v>1233</v>
      </c>
      <c r="G1299" s="454"/>
      <c r="H1299" s="452" t="s">
        <v>475</v>
      </c>
      <c r="I1299" s="452" t="s">
        <v>475</v>
      </c>
      <c r="J1299" s="452" t="s">
        <v>475</v>
      </c>
      <c r="K1299" s="452" t="s">
        <v>1607</v>
      </c>
      <c r="L1299" s="452" t="s">
        <v>1612</v>
      </c>
    </row>
    <row r="1300" spans="1:12" hidden="1" x14ac:dyDescent="0.3">
      <c r="A1300" s="452" t="s">
        <v>1604</v>
      </c>
      <c r="B1300" s="453" t="s">
        <v>2983</v>
      </c>
      <c r="C1300" s="452" t="s">
        <v>464</v>
      </c>
      <c r="D1300" s="452" t="s">
        <v>1604</v>
      </c>
      <c r="F1300" s="452" t="s">
        <v>1233</v>
      </c>
      <c r="G1300" s="454"/>
      <c r="H1300" s="452" t="s">
        <v>475</v>
      </c>
      <c r="I1300" s="452" t="s">
        <v>475</v>
      </c>
      <c r="J1300" s="452" t="s">
        <v>475</v>
      </c>
      <c r="K1300" s="452" t="s">
        <v>1607</v>
      </c>
      <c r="L1300" s="452" t="s">
        <v>1612</v>
      </c>
    </row>
    <row r="1301" spans="1:12" hidden="1" x14ac:dyDescent="0.3">
      <c r="A1301" s="452" t="s">
        <v>1604</v>
      </c>
      <c r="B1301" s="453" t="s">
        <v>2984</v>
      </c>
      <c r="C1301" s="452" t="s">
        <v>464</v>
      </c>
      <c r="D1301" s="452" t="s">
        <v>1604</v>
      </c>
      <c r="F1301" s="452" t="s">
        <v>1233</v>
      </c>
      <c r="G1301" s="454"/>
      <c r="H1301" s="452" t="s">
        <v>495</v>
      </c>
      <c r="I1301" s="452" t="s">
        <v>495</v>
      </c>
      <c r="J1301" s="452" t="s">
        <v>495</v>
      </c>
      <c r="K1301" s="452" t="s">
        <v>1607</v>
      </c>
      <c r="L1301" s="452" t="s">
        <v>1612</v>
      </c>
    </row>
    <row r="1302" spans="1:12" hidden="1" x14ac:dyDescent="0.3">
      <c r="A1302" s="452" t="s">
        <v>1604</v>
      </c>
      <c r="B1302" s="453" t="s">
        <v>2985</v>
      </c>
      <c r="C1302" s="452" t="s">
        <v>464</v>
      </c>
      <c r="D1302" s="452" t="s">
        <v>1604</v>
      </c>
      <c r="F1302" s="452" t="s">
        <v>1233</v>
      </c>
      <c r="G1302" s="454"/>
      <c r="H1302" s="452" t="s">
        <v>495</v>
      </c>
      <c r="I1302" s="452" t="s">
        <v>495</v>
      </c>
      <c r="J1302" s="452" t="s">
        <v>495</v>
      </c>
      <c r="K1302" s="452" t="s">
        <v>1607</v>
      </c>
      <c r="L1302" s="452" t="s">
        <v>1612</v>
      </c>
    </row>
    <row r="1303" spans="1:12" hidden="1" x14ac:dyDescent="0.3">
      <c r="A1303" s="452" t="s">
        <v>1604</v>
      </c>
      <c r="B1303" s="453" t="s">
        <v>2986</v>
      </c>
      <c r="C1303" s="452" t="s">
        <v>464</v>
      </c>
      <c r="D1303" s="452" t="s">
        <v>1604</v>
      </c>
      <c r="F1303" s="452" t="s">
        <v>1233</v>
      </c>
      <c r="G1303" s="454"/>
      <c r="H1303" s="452" t="s">
        <v>495</v>
      </c>
      <c r="I1303" s="452" t="s">
        <v>495</v>
      </c>
      <c r="J1303" s="452" t="s">
        <v>495</v>
      </c>
      <c r="K1303" s="452" t="s">
        <v>1607</v>
      </c>
      <c r="L1303" s="452" t="s">
        <v>1612</v>
      </c>
    </row>
    <row r="1304" spans="1:12" hidden="1" x14ac:dyDescent="0.3">
      <c r="A1304" s="452" t="s">
        <v>1604</v>
      </c>
      <c r="B1304" s="453" t="s">
        <v>2987</v>
      </c>
      <c r="C1304" s="452" t="s">
        <v>464</v>
      </c>
      <c r="D1304" s="452" t="s">
        <v>1604</v>
      </c>
      <c r="E1304" s="452" t="s">
        <v>2988</v>
      </c>
      <c r="F1304" s="452" t="s">
        <v>1233</v>
      </c>
      <c r="G1304" s="454"/>
      <c r="H1304" s="452" t="s">
        <v>1557</v>
      </c>
      <c r="I1304" s="452" t="s">
        <v>1557</v>
      </c>
      <c r="J1304" s="452" t="s">
        <v>1557</v>
      </c>
      <c r="K1304" s="452" t="s">
        <v>1607</v>
      </c>
      <c r="L1304" s="452" t="s">
        <v>1612</v>
      </c>
    </row>
    <row r="1305" spans="1:12" hidden="1" x14ac:dyDescent="0.3">
      <c r="A1305" s="452" t="s">
        <v>1604</v>
      </c>
      <c r="B1305" s="453" t="s">
        <v>2989</v>
      </c>
      <c r="C1305" s="452" t="s">
        <v>464</v>
      </c>
      <c r="D1305" s="452" t="s">
        <v>1604</v>
      </c>
      <c r="F1305" s="452" t="s">
        <v>1233</v>
      </c>
      <c r="G1305" s="454"/>
      <c r="H1305" s="452" t="s">
        <v>2990</v>
      </c>
      <c r="I1305" s="452" t="s">
        <v>2990</v>
      </c>
      <c r="J1305" s="452" t="s">
        <v>2990</v>
      </c>
      <c r="K1305" s="452" t="s">
        <v>1607</v>
      </c>
      <c r="L1305" s="452" t="s">
        <v>1612</v>
      </c>
    </row>
    <row r="1306" spans="1:12" hidden="1" x14ac:dyDescent="0.3">
      <c r="A1306" s="452" t="s">
        <v>1604</v>
      </c>
      <c r="B1306" s="453" t="s">
        <v>2991</v>
      </c>
      <c r="C1306" s="452" t="s">
        <v>464</v>
      </c>
      <c r="D1306" s="452" t="s">
        <v>1604</v>
      </c>
      <c r="F1306" s="452" t="s">
        <v>1233</v>
      </c>
      <c r="G1306" s="454"/>
      <c r="H1306" s="452" t="s">
        <v>2990</v>
      </c>
      <c r="I1306" s="452" t="s">
        <v>2990</v>
      </c>
      <c r="J1306" s="452" t="s">
        <v>2990</v>
      </c>
      <c r="K1306" s="452" t="s">
        <v>1607</v>
      </c>
      <c r="L1306" s="452" t="s">
        <v>1612</v>
      </c>
    </row>
    <row r="1307" spans="1:12" hidden="1" x14ac:dyDescent="0.3">
      <c r="A1307" s="452" t="s">
        <v>1604</v>
      </c>
      <c r="B1307" s="453" t="s">
        <v>2992</v>
      </c>
      <c r="C1307" s="452" t="s">
        <v>464</v>
      </c>
      <c r="D1307" s="452" t="s">
        <v>1604</v>
      </c>
      <c r="F1307" s="452" t="s">
        <v>1233</v>
      </c>
      <c r="G1307" s="454"/>
      <c r="H1307" s="452" t="s">
        <v>2990</v>
      </c>
      <c r="I1307" s="452" t="s">
        <v>2990</v>
      </c>
      <c r="J1307" s="452" t="s">
        <v>2990</v>
      </c>
      <c r="K1307" s="452" t="s">
        <v>1607</v>
      </c>
      <c r="L1307" s="452" t="s">
        <v>1612</v>
      </c>
    </row>
    <row r="1308" spans="1:12" hidden="1" x14ac:dyDescent="0.3">
      <c r="A1308" s="452" t="s">
        <v>1604</v>
      </c>
      <c r="B1308" s="453" t="s">
        <v>2993</v>
      </c>
      <c r="C1308" s="452" t="s">
        <v>464</v>
      </c>
      <c r="D1308" s="452" t="s">
        <v>1604</v>
      </c>
      <c r="F1308" s="452" t="s">
        <v>1233</v>
      </c>
      <c r="G1308" s="454"/>
      <c r="H1308" s="452" t="s">
        <v>2990</v>
      </c>
      <c r="I1308" s="452" t="s">
        <v>2990</v>
      </c>
      <c r="J1308" s="452" t="s">
        <v>2990</v>
      </c>
      <c r="K1308" s="452" t="s">
        <v>1607</v>
      </c>
      <c r="L1308" s="452" t="s">
        <v>1612</v>
      </c>
    </row>
    <row r="1309" spans="1:12" hidden="1" x14ac:dyDescent="0.3">
      <c r="A1309" s="452" t="s">
        <v>1604</v>
      </c>
      <c r="B1309" s="453" t="s">
        <v>2994</v>
      </c>
      <c r="C1309" s="452" t="s">
        <v>464</v>
      </c>
      <c r="D1309" s="452" t="s">
        <v>1604</v>
      </c>
      <c r="F1309" s="452" t="s">
        <v>1233</v>
      </c>
      <c r="G1309" s="454"/>
      <c r="H1309" s="452" t="s">
        <v>2990</v>
      </c>
      <c r="I1309" s="452" t="s">
        <v>2990</v>
      </c>
      <c r="J1309" s="452" t="s">
        <v>2990</v>
      </c>
      <c r="K1309" s="452" t="s">
        <v>1607</v>
      </c>
      <c r="L1309" s="452" t="s">
        <v>1612</v>
      </c>
    </row>
    <row r="1310" spans="1:12" hidden="1" x14ac:dyDescent="0.3">
      <c r="A1310" s="452" t="s">
        <v>1604</v>
      </c>
      <c r="B1310" s="453" t="s">
        <v>2995</v>
      </c>
      <c r="C1310" s="452" t="s">
        <v>464</v>
      </c>
      <c r="D1310" s="452" t="s">
        <v>1604</v>
      </c>
      <c r="F1310" s="452" t="s">
        <v>1233</v>
      </c>
      <c r="G1310" s="454"/>
      <c r="H1310" s="452" t="s">
        <v>2990</v>
      </c>
      <c r="I1310" s="452" t="s">
        <v>2990</v>
      </c>
      <c r="J1310" s="452" t="s">
        <v>2990</v>
      </c>
      <c r="K1310" s="452" t="s">
        <v>1607</v>
      </c>
      <c r="L1310" s="452" t="s">
        <v>1612</v>
      </c>
    </row>
    <row r="1311" spans="1:12" hidden="1" x14ac:dyDescent="0.3">
      <c r="A1311" s="452" t="s">
        <v>1604</v>
      </c>
      <c r="B1311" s="453" t="s">
        <v>2996</v>
      </c>
      <c r="C1311" s="452" t="s">
        <v>464</v>
      </c>
      <c r="D1311" s="452" t="s">
        <v>1604</v>
      </c>
      <c r="F1311" s="452" t="s">
        <v>1233</v>
      </c>
      <c r="G1311" s="454"/>
      <c r="H1311" s="452" t="s">
        <v>2990</v>
      </c>
      <c r="I1311" s="452" t="s">
        <v>2990</v>
      </c>
      <c r="J1311" s="452" t="s">
        <v>2990</v>
      </c>
      <c r="K1311" s="452" t="s">
        <v>1607</v>
      </c>
      <c r="L1311" s="452" t="s">
        <v>1612</v>
      </c>
    </row>
    <row r="1312" spans="1:12" hidden="1" x14ac:dyDescent="0.3">
      <c r="A1312" s="452" t="s">
        <v>1604</v>
      </c>
      <c r="B1312" s="453" t="s">
        <v>2997</v>
      </c>
      <c r="C1312" s="452" t="s">
        <v>464</v>
      </c>
      <c r="D1312" s="452" t="s">
        <v>1604</v>
      </c>
      <c r="F1312" s="452" t="s">
        <v>1233</v>
      </c>
      <c r="G1312" s="454"/>
      <c r="H1312" s="452" t="s">
        <v>2990</v>
      </c>
      <c r="I1312" s="452" t="s">
        <v>2990</v>
      </c>
      <c r="J1312" s="452" t="s">
        <v>2990</v>
      </c>
      <c r="K1312" s="452" t="s">
        <v>1607</v>
      </c>
      <c r="L1312" s="452" t="s">
        <v>1612</v>
      </c>
    </row>
  </sheetData>
  <autoFilter ref="A1:O1312" xr:uid="{00000000-0001-0000-0000-000000000000}">
    <filterColumn colId="0">
      <filters>
        <filter val="EMB-110"/>
      </filters>
    </filterColumn>
    <filterColumn colId="5">
      <filters>
        <filter val="In Service"/>
        <filter val="Retired"/>
        <filter val="Storage"/>
        <filter val="Written off"/>
      </filters>
    </filterColumn>
  </autoFilter>
  <hyperlinks>
    <hyperlink ref="R5" r:id="rId1" tooltip="https://en.wikipedia.org/wiki/embraer_emb_110_bandeirante" xr:uid="{25CDD5B7-8E0B-4C51-81E9-51B9EB561044}"/>
    <hyperlink ref="R11" r:id="rId2" tooltip="https://en.wikipedia.org/wiki/embraer_emb_120_brasilia" xr:uid="{F9CDCCE9-23EF-4A5F-BF8E-2A3C96C591A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3" tint="0.39997558519241921"/>
    <pageSetUpPr fitToPage="1"/>
  </sheetPr>
  <dimension ref="A1:BC215"/>
  <sheetViews>
    <sheetView tabSelected="1" zoomScaleNormal="100" workbookViewId="0">
      <selection activeCell="F28" sqref="F28"/>
    </sheetView>
  </sheetViews>
  <sheetFormatPr defaultRowHeight="13.2" x14ac:dyDescent="0.25"/>
  <cols>
    <col min="1" max="1" width="9.109375" style="68"/>
    <col min="2" max="2" width="39.33203125" customWidth="1"/>
    <col min="3" max="7" width="13.109375" style="20" customWidth="1"/>
    <col min="8" max="8" width="13.88671875" customWidth="1"/>
    <col min="9" max="10" width="8.88671875" style="45" customWidth="1"/>
    <col min="11" max="11" width="13.33203125" style="45" hidden="1" customWidth="1"/>
    <col min="12" max="15" width="8.88671875" style="45" hidden="1" customWidth="1"/>
    <col min="16" max="55" width="8.88671875" style="45" customWidth="1"/>
  </cols>
  <sheetData>
    <row r="1" spans="2:12" s="68" customFormat="1" x14ac:dyDescent="0.25">
      <c r="C1" s="69"/>
      <c r="D1" s="69"/>
      <c r="E1" s="69"/>
      <c r="F1" s="69"/>
      <c r="G1" s="69"/>
      <c r="H1" s="474"/>
    </row>
    <row r="2" spans="2:12" ht="24.6" x14ac:dyDescent="0.25">
      <c r="B2" s="227"/>
      <c r="C2" s="228"/>
      <c r="D2" s="493" t="s">
        <v>106</v>
      </c>
      <c r="E2" s="493"/>
      <c r="F2" s="228"/>
      <c r="G2" s="228"/>
      <c r="H2" s="70"/>
    </row>
    <row r="3" spans="2:12" ht="26.25" customHeight="1" x14ac:dyDescent="0.25">
      <c r="B3" s="229"/>
      <c r="C3" s="494" t="s">
        <v>290</v>
      </c>
      <c r="D3" s="494"/>
      <c r="E3" s="494"/>
      <c r="F3" s="494"/>
      <c r="G3" s="182"/>
      <c r="H3" s="180" t="str">
        <f>IF(OR(MONTH($E$5)=3,MONTH($E$5)=6,MONTH($E$5)=9,MONTH($E$5)=12),"SOI/SOE","SOI")</f>
        <v>SOI/SOE</v>
      </c>
    </row>
    <row r="4" spans="2:12" ht="18" x14ac:dyDescent="0.25">
      <c r="B4" s="230"/>
      <c r="C4" s="495" t="s">
        <v>59</v>
      </c>
      <c r="D4" s="495"/>
      <c r="E4" s="495"/>
      <c r="F4" s="495"/>
      <c r="G4" s="231"/>
      <c r="H4" s="71"/>
    </row>
    <row r="5" spans="2:12" ht="17.399999999999999" x14ac:dyDescent="0.3">
      <c r="B5" s="249"/>
      <c r="C5" s="250"/>
      <c r="D5" s="253" t="str">
        <f>CONCATENATE(H3, " -")</f>
        <v>SOI/SOE -</v>
      </c>
      <c r="E5" s="496">
        <v>45627</v>
      </c>
      <c r="F5" s="496"/>
      <c r="G5" s="250"/>
      <c r="H5" s="251"/>
    </row>
    <row r="6" spans="2:12" ht="18" x14ac:dyDescent="0.35">
      <c r="B6" s="491" t="s">
        <v>113</v>
      </c>
      <c r="C6" s="491"/>
      <c r="D6" s="491"/>
      <c r="E6" s="491"/>
      <c r="F6" s="491"/>
      <c r="G6" s="491"/>
      <c r="H6" s="491"/>
    </row>
    <row r="7" spans="2:12" ht="3.75" customHeight="1" x14ac:dyDescent="0.25">
      <c r="B7" s="45"/>
      <c r="C7" s="52"/>
      <c r="D7" s="52"/>
      <c r="E7" s="52"/>
      <c r="F7" s="52"/>
      <c r="G7" s="52"/>
      <c r="H7" s="45"/>
    </row>
    <row r="8" spans="2:12" ht="45.75" customHeight="1" x14ac:dyDescent="0.25">
      <c r="B8" s="63" t="s">
        <v>107</v>
      </c>
      <c r="C8" s="64" t="s">
        <v>255</v>
      </c>
      <c r="D8" s="63" t="s">
        <v>4</v>
      </c>
      <c r="E8" s="64" t="s">
        <v>256</v>
      </c>
      <c r="F8" s="63" t="s">
        <v>5</v>
      </c>
      <c r="G8" s="63" t="s">
        <v>6</v>
      </c>
      <c r="H8" s="64" t="s">
        <v>257</v>
      </c>
    </row>
    <row r="9" spans="2:12" ht="21.75" customHeight="1" x14ac:dyDescent="0.25">
      <c r="B9" s="74" t="s">
        <v>93</v>
      </c>
      <c r="C9" s="83">
        <f>'135'!D21</f>
        <v>108</v>
      </c>
      <c r="D9" s="83">
        <f>'135'!E21</f>
        <v>0</v>
      </c>
      <c r="E9" s="83">
        <v>0</v>
      </c>
      <c r="F9" s="83">
        <f>'135'!F21</f>
        <v>108</v>
      </c>
      <c r="G9" s="84">
        <f>'135'!G21</f>
        <v>108</v>
      </c>
      <c r="H9" s="84">
        <f>'135'!H21</f>
        <v>0</v>
      </c>
    </row>
    <row r="10" spans="2:12" ht="21.75" customHeight="1" x14ac:dyDescent="0.25">
      <c r="B10" s="74" t="s">
        <v>94</v>
      </c>
      <c r="C10" s="75">
        <f>'140'!D12</f>
        <v>74</v>
      </c>
      <c r="D10" s="75">
        <f>'140'!E12</f>
        <v>0</v>
      </c>
      <c r="E10" s="75">
        <v>0</v>
      </c>
      <c r="F10" s="75">
        <f>'140'!F12</f>
        <v>74</v>
      </c>
      <c r="G10" s="75">
        <f>'140'!G12</f>
        <v>74</v>
      </c>
      <c r="H10" s="75">
        <f>'140'!H12</f>
        <v>0</v>
      </c>
    </row>
    <row r="11" spans="2:12" ht="21.75" customHeight="1" x14ac:dyDescent="0.25">
      <c r="B11" s="74" t="s">
        <v>108</v>
      </c>
      <c r="C11" s="75">
        <f>'145'!D43</f>
        <v>708</v>
      </c>
      <c r="D11" s="75">
        <f>'145'!E43</f>
        <v>0</v>
      </c>
      <c r="E11" s="75">
        <v>0</v>
      </c>
      <c r="F11" s="75">
        <f>'145'!F43</f>
        <v>708</v>
      </c>
      <c r="G11" s="85">
        <f>'145'!G43</f>
        <v>708</v>
      </c>
      <c r="H11" s="85">
        <f>'145'!H43</f>
        <v>0</v>
      </c>
    </row>
    <row r="12" spans="2:12" ht="21.75" customHeight="1" x14ac:dyDescent="0.25">
      <c r="B12" s="78"/>
      <c r="C12" s="79"/>
      <c r="D12" s="79"/>
      <c r="E12" s="79"/>
      <c r="F12" s="79"/>
      <c r="G12" s="79"/>
      <c r="H12" s="79"/>
    </row>
    <row r="13" spans="2:12" ht="21.75" customHeight="1" x14ac:dyDescent="0.25">
      <c r="B13" s="76" t="s">
        <v>109</v>
      </c>
      <c r="C13" s="74">
        <f>C11+C10+C9</f>
        <v>890</v>
      </c>
      <c r="D13" s="74">
        <f>D11+D10+D9</f>
        <v>0</v>
      </c>
      <c r="E13" s="74">
        <v>0</v>
      </c>
      <c r="F13" s="74">
        <f>F11+F10+F9</f>
        <v>890</v>
      </c>
      <c r="G13" s="77">
        <f>G11+G10+G9</f>
        <v>890</v>
      </c>
      <c r="H13" s="77">
        <f>H11+H10+H9</f>
        <v>0</v>
      </c>
    </row>
    <row r="14" spans="2:12" ht="21.75" customHeight="1" x14ac:dyDescent="0.25">
      <c r="B14" s="74"/>
      <c r="C14" s="79"/>
      <c r="D14" s="79"/>
      <c r="E14" s="79"/>
      <c r="F14" s="79"/>
      <c r="G14" s="79"/>
      <c r="H14" s="79"/>
      <c r="K14" s="51"/>
      <c r="L14" s="252"/>
    </row>
    <row r="15" spans="2:12" ht="21.75" customHeight="1" x14ac:dyDescent="0.25">
      <c r="B15" s="74" t="s">
        <v>96</v>
      </c>
      <c r="C15" s="75">
        <f>'170'!F31</f>
        <v>191</v>
      </c>
      <c r="D15" s="75">
        <f>'170'!G31</f>
        <v>0</v>
      </c>
      <c r="E15" s="75">
        <f>'170'!H31</f>
        <v>0</v>
      </c>
      <c r="F15" s="75">
        <f>'170'!I31</f>
        <v>191</v>
      </c>
      <c r="G15" s="75">
        <f>'170'!J31</f>
        <v>191</v>
      </c>
      <c r="H15" s="75">
        <f>'170'!K31</f>
        <v>0</v>
      </c>
    </row>
    <row r="16" spans="2:12" ht="21.75" customHeight="1" x14ac:dyDescent="0.25">
      <c r="B16" s="74" t="s">
        <v>110</v>
      </c>
      <c r="C16" s="75">
        <f>'175'!F38</f>
        <v>943</v>
      </c>
      <c r="D16" s="75">
        <f>'175'!G38</f>
        <v>0</v>
      </c>
      <c r="E16" s="75">
        <f>'175'!H38</f>
        <v>98</v>
      </c>
      <c r="F16" s="75">
        <f>'175'!I38</f>
        <v>1041</v>
      </c>
      <c r="G16" s="75">
        <f>'175'!J38</f>
        <v>779</v>
      </c>
      <c r="H16" s="75">
        <f>'175'!K38</f>
        <v>164</v>
      </c>
      <c r="K16" s="51"/>
    </row>
    <row r="17" spans="1:15" ht="21.75" customHeight="1" x14ac:dyDescent="0.25">
      <c r="B17" s="74" t="s">
        <v>111</v>
      </c>
      <c r="C17" s="80">
        <f>'190'!F54</f>
        <v>568</v>
      </c>
      <c r="D17" s="75">
        <f>'190'!G54</f>
        <v>0</v>
      </c>
      <c r="E17" s="75">
        <f>'190'!H54</f>
        <v>0</v>
      </c>
      <c r="F17" s="75">
        <f>'190'!I54</f>
        <v>568</v>
      </c>
      <c r="G17" s="75">
        <f>'190'!J54</f>
        <v>568</v>
      </c>
      <c r="H17" s="75">
        <f>'190'!K54</f>
        <v>0</v>
      </c>
      <c r="K17" s="45" t="s">
        <v>3096</v>
      </c>
      <c r="L17" s="45" t="s">
        <v>3097</v>
      </c>
      <c r="M17" s="45" t="s">
        <v>3098</v>
      </c>
      <c r="N17" s="45" t="s">
        <v>3099</v>
      </c>
    </row>
    <row r="18" spans="1:15" ht="21.75" customHeight="1" x14ac:dyDescent="0.25">
      <c r="B18" s="74" t="s">
        <v>97</v>
      </c>
      <c r="C18" s="75">
        <f>'195'!F25</f>
        <v>172</v>
      </c>
      <c r="D18" s="75">
        <f>'195'!G25</f>
        <v>0</v>
      </c>
      <c r="E18" s="75">
        <f>'195'!H25</f>
        <v>0</v>
      </c>
      <c r="F18" s="75">
        <f>'195'!I25</f>
        <v>172</v>
      </c>
      <c r="G18" s="75">
        <f>'195'!J25</f>
        <v>172</v>
      </c>
      <c r="H18" s="75">
        <f>'195'!K25</f>
        <v>0</v>
      </c>
      <c r="K18" s="72" t="str">
        <f>B24</f>
        <v>E195-E2</v>
      </c>
      <c r="L18" s="45">
        <f>C24</f>
        <v>282</v>
      </c>
      <c r="M18" s="45">
        <f>G24</f>
        <v>128</v>
      </c>
      <c r="N18" s="45">
        <f>L18-M18</f>
        <v>154</v>
      </c>
      <c r="O18" s="45">
        <f>H24</f>
        <v>154</v>
      </c>
    </row>
    <row r="19" spans="1:15" ht="21.75" customHeight="1" x14ac:dyDescent="0.25">
      <c r="B19" s="74"/>
      <c r="C19" s="75"/>
      <c r="D19" s="75"/>
      <c r="E19" s="75"/>
      <c r="F19" s="75"/>
      <c r="G19" s="75"/>
      <c r="H19" s="75"/>
      <c r="K19" s="72" t="str">
        <f>B23</f>
        <v>E190-E2</v>
      </c>
      <c r="L19" s="45">
        <f>C23</f>
        <v>52</v>
      </c>
      <c r="M19" s="45">
        <f>G23</f>
        <v>27</v>
      </c>
      <c r="N19" s="45">
        <f t="shared" ref="N19:N20" si="0">L19-M19</f>
        <v>25</v>
      </c>
      <c r="O19" s="45">
        <f>H23</f>
        <v>25</v>
      </c>
    </row>
    <row r="20" spans="1:15" ht="21.75" customHeight="1" x14ac:dyDescent="0.25">
      <c r="B20" s="76" t="s">
        <v>119</v>
      </c>
      <c r="C20" s="74">
        <f t="shared" ref="C20:H20" si="1">C18+C15+C16+C17</f>
        <v>1874</v>
      </c>
      <c r="D20" s="74">
        <f t="shared" si="1"/>
        <v>0</v>
      </c>
      <c r="E20" s="74">
        <f t="shared" si="1"/>
        <v>98</v>
      </c>
      <c r="F20" s="74">
        <f t="shared" si="1"/>
        <v>1972</v>
      </c>
      <c r="G20" s="74">
        <f t="shared" si="1"/>
        <v>1710</v>
      </c>
      <c r="H20" s="74">
        <f t="shared" si="1"/>
        <v>164</v>
      </c>
      <c r="K20" s="45" t="str">
        <f>B16</f>
        <v>EMBRAER 175</v>
      </c>
      <c r="L20" s="45">
        <f>C16</f>
        <v>943</v>
      </c>
      <c r="M20" s="45">
        <f>G16</f>
        <v>779</v>
      </c>
      <c r="N20" s="45">
        <f t="shared" si="0"/>
        <v>164</v>
      </c>
      <c r="O20" s="45">
        <f>H16</f>
        <v>164</v>
      </c>
    </row>
    <row r="21" spans="1:15" ht="21.75" customHeight="1" x14ac:dyDescent="0.25">
      <c r="B21" s="76"/>
      <c r="C21" s="74"/>
      <c r="D21" s="74"/>
      <c r="E21" s="74"/>
      <c r="F21" s="74"/>
      <c r="G21" s="74"/>
      <c r="H21" s="74"/>
      <c r="L21" s="45">
        <f>SUM(L18:L20)</f>
        <v>1277</v>
      </c>
      <c r="M21" s="45">
        <f t="shared" ref="M21:O21" si="2">SUM(M18:M20)</f>
        <v>934</v>
      </c>
      <c r="N21" s="45">
        <f t="shared" si="2"/>
        <v>343</v>
      </c>
      <c r="O21" s="45">
        <f t="shared" si="2"/>
        <v>343</v>
      </c>
    </row>
    <row r="22" spans="1:15" ht="21.75" customHeight="1" x14ac:dyDescent="0.25">
      <c r="B22" s="74" t="s">
        <v>230</v>
      </c>
      <c r="C22" s="75">
        <f>'E175-E2'!F10</f>
        <v>0</v>
      </c>
      <c r="D22" s="75">
        <f>'E175-E2'!G10</f>
        <v>0</v>
      </c>
      <c r="E22" s="75">
        <f>'E175-E2'!H10</f>
        <v>0</v>
      </c>
      <c r="F22" s="75">
        <f>'E175-E2'!I10</f>
        <v>0</v>
      </c>
      <c r="G22" s="75">
        <f>'E175-E2'!J10</f>
        <v>0</v>
      </c>
      <c r="H22" s="75">
        <f>'E175-E2'!K10</f>
        <v>0</v>
      </c>
    </row>
    <row r="23" spans="1:15" ht="21.75" customHeight="1" x14ac:dyDescent="0.25">
      <c r="B23" s="74" t="s">
        <v>231</v>
      </c>
      <c r="C23" s="75">
        <f>'E190-E2'!F20</f>
        <v>52</v>
      </c>
      <c r="D23" s="75">
        <f>'E190-E2'!G20</f>
        <v>18</v>
      </c>
      <c r="E23" s="75">
        <f>'E190-E2'!H20</f>
        <v>33</v>
      </c>
      <c r="F23" s="75">
        <f>'E190-E2'!I20</f>
        <v>103</v>
      </c>
      <c r="G23" s="75">
        <f>'E190-E2'!J20</f>
        <v>27</v>
      </c>
      <c r="H23" s="75">
        <f>'E190-E2'!K20</f>
        <v>25</v>
      </c>
    </row>
    <row r="24" spans="1:15" ht="21.75" customHeight="1" x14ac:dyDescent="0.25">
      <c r="B24" s="74" t="s">
        <v>233</v>
      </c>
      <c r="C24" s="75">
        <f>'E195-E2'!F22</f>
        <v>282</v>
      </c>
      <c r="D24" s="75">
        <f>'E195-E2'!G22</f>
        <v>0</v>
      </c>
      <c r="E24" s="75">
        <f>'E195-E2'!H22</f>
        <v>96</v>
      </c>
      <c r="F24" s="75">
        <f>'E195-E2'!I22</f>
        <v>378</v>
      </c>
      <c r="G24" s="75">
        <f>'E195-E2'!J22</f>
        <v>128</v>
      </c>
      <c r="H24" s="75">
        <f>'E195-E2'!K22</f>
        <v>154</v>
      </c>
    </row>
    <row r="25" spans="1:15" ht="21.75" customHeight="1" x14ac:dyDescent="0.25">
      <c r="B25" s="74"/>
      <c r="C25" s="75"/>
      <c r="D25" s="75"/>
      <c r="E25" s="75"/>
      <c r="F25" s="75"/>
      <c r="G25" s="75"/>
      <c r="H25" s="75"/>
    </row>
    <row r="26" spans="1:15" ht="21.75" customHeight="1" x14ac:dyDescent="0.25">
      <c r="B26" s="76" t="s">
        <v>232</v>
      </c>
      <c r="C26" s="74">
        <f t="shared" ref="C26:H26" si="3">SUM(C22:C24)</f>
        <v>334</v>
      </c>
      <c r="D26" s="74">
        <f t="shared" si="3"/>
        <v>18</v>
      </c>
      <c r="E26" s="74">
        <f t="shared" si="3"/>
        <v>129</v>
      </c>
      <c r="F26" s="74">
        <f t="shared" si="3"/>
        <v>481</v>
      </c>
      <c r="G26" s="74">
        <f t="shared" si="3"/>
        <v>155</v>
      </c>
      <c r="H26" s="74">
        <f t="shared" si="3"/>
        <v>179</v>
      </c>
    </row>
    <row r="27" spans="1:15" ht="21.75" customHeight="1" x14ac:dyDescent="0.25">
      <c r="B27" s="81"/>
      <c r="C27" s="82"/>
      <c r="D27" s="82"/>
      <c r="E27" s="82"/>
      <c r="F27" s="82"/>
      <c r="G27" s="82"/>
      <c r="H27" s="82"/>
    </row>
    <row r="28" spans="1:15" s="45" customFormat="1" ht="15.6" x14ac:dyDescent="0.25">
      <c r="A28" s="68"/>
      <c r="B28" s="66" t="s">
        <v>112</v>
      </c>
      <c r="C28" s="66">
        <f>+C13+C20+C26</f>
        <v>3098</v>
      </c>
      <c r="D28" s="66">
        <f>D13+D20+D26</f>
        <v>18</v>
      </c>
      <c r="E28" s="66">
        <f>E13+E20+E26</f>
        <v>227</v>
      </c>
      <c r="F28" s="66">
        <f>+F13+F20+F26</f>
        <v>3343</v>
      </c>
      <c r="G28" s="67">
        <f>G13+G20+G26</f>
        <v>2755</v>
      </c>
      <c r="H28" s="67">
        <f>SUM(H13,H20,H26)</f>
        <v>343</v>
      </c>
      <c r="J28" s="51"/>
    </row>
    <row r="29" spans="1:15" s="45" customFormat="1" x14ac:dyDescent="0.25">
      <c r="A29" s="68"/>
      <c r="B29" s="45" t="s">
        <v>112</v>
      </c>
      <c r="C29" s="52"/>
      <c r="D29" s="52"/>
      <c r="E29" s="52"/>
      <c r="F29" s="52"/>
      <c r="G29" s="52"/>
      <c r="H29" s="52"/>
    </row>
    <row r="30" spans="1:15" s="45" customFormat="1" ht="38.4" customHeight="1" x14ac:dyDescent="0.25">
      <c r="A30" s="68"/>
      <c r="B30" s="492" t="s">
        <v>249</v>
      </c>
      <c r="C30" s="492"/>
      <c r="D30" s="492"/>
      <c r="E30" s="492"/>
      <c r="F30" s="492"/>
      <c r="G30" s="492"/>
      <c r="H30" s="492"/>
      <c r="I30" s="61"/>
    </row>
    <row r="31" spans="1:15" s="45" customFormat="1" x14ac:dyDescent="0.25">
      <c r="A31" s="68"/>
      <c r="G31" s="52"/>
    </row>
    <row r="32" spans="1:15" s="45" customFormat="1" ht="15.6" x14ac:dyDescent="0.25">
      <c r="A32" s="68"/>
      <c r="B32" s="55"/>
      <c r="C32" s="56"/>
      <c r="D32" s="56"/>
      <c r="E32" s="56"/>
      <c r="F32" s="56"/>
      <c r="G32" s="52"/>
      <c r="H32" s="49"/>
      <c r="I32" s="49"/>
    </row>
    <row r="33" spans="2:9" x14ac:dyDescent="0.25">
      <c r="B33" s="53"/>
      <c r="C33" s="45"/>
      <c r="D33" s="45"/>
      <c r="E33" s="45"/>
      <c r="F33" s="45"/>
      <c r="G33" s="52"/>
      <c r="H33" s="49"/>
      <c r="I33" s="49"/>
    </row>
    <row r="34" spans="2:9" x14ac:dyDescent="0.25">
      <c r="B34" s="53"/>
      <c r="C34" s="45"/>
      <c r="D34" s="45"/>
      <c r="E34" s="45"/>
      <c r="F34" s="45"/>
      <c r="G34" s="57"/>
      <c r="H34" s="58"/>
      <c r="I34" s="49"/>
    </row>
    <row r="35" spans="2:9" ht="15" x14ac:dyDescent="0.25">
      <c r="B35" s="45"/>
      <c r="C35" s="49"/>
      <c r="D35" s="59"/>
      <c r="E35" s="59"/>
      <c r="F35" s="38"/>
      <c r="G35" s="38"/>
      <c r="H35" s="38"/>
      <c r="I35" s="38"/>
    </row>
    <row r="36" spans="2:9" ht="15" x14ac:dyDescent="0.25">
      <c r="B36" s="60"/>
      <c r="C36" s="49"/>
      <c r="D36" s="59"/>
      <c r="E36" s="59"/>
      <c r="F36" s="38"/>
      <c r="G36" s="38"/>
      <c r="H36" s="38"/>
      <c r="I36" s="38"/>
    </row>
    <row r="37" spans="2:9" ht="15" x14ac:dyDescent="0.25">
      <c r="B37" s="53"/>
      <c r="C37" s="49"/>
      <c r="D37" s="59"/>
      <c r="E37" s="59"/>
      <c r="F37" s="38"/>
      <c r="G37" s="38"/>
      <c r="H37" s="38"/>
      <c r="I37" s="38"/>
    </row>
    <row r="38" spans="2:9" x14ac:dyDescent="0.25">
      <c r="B38" s="53"/>
      <c r="C38" s="49"/>
      <c r="D38" s="49"/>
      <c r="E38" s="49"/>
      <c r="F38" s="49"/>
      <c r="G38" s="54"/>
      <c r="H38" s="49"/>
      <c r="I38" s="49"/>
    </row>
    <row r="39" spans="2:9" x14ac:dyDescent="0.25">
      <c r="B39" s="45"/>
      <c r="C39" s="49"/>
      <c r="D39" s="49"/>
      <c r="E39" s="49"/>
      <c r="F39" s="49"/>
      <c r="G39" s="54"/>
      <c r="H39" s="49"/>
      <c r="I39" s="49"/>
    </row>
    <row r="40" spans="2:9" x14ac:dyDescent="0.25">
      <c r="B40" s="45"/>
      <c r="C40" s="49"/>
      <c r="D40" s="49"/>
      <c r="E40" s="49"/>
      <c r="F40" s="49"/>
      <c r="G40" s="54"/>
      <c r="H40" s="49"/>
      <c r="I40" s="49"/>
    </row>
    <row r="41" spans="2:9" x14ac:dyDescent="0.25">
      <c r="B41" s="45"/>
      <c r="C41" s="45"/>
      <c r="D41" s="45"/>
      <c r="E41" s="45"/>
      <c r="F41" s="45"/>
      <c r="G41" s="52"/>
      <c r="H41" s="45"/>
    </row>
    <row r="42" spans="2:9" x14ac:dyDescent="0.25">
      <c r="B42" s="45"/>
      <c r="C42" s="45"/>
      <c r="D42" s="45"/>
      <c r="E42" s="45"/>
      <c r="F42" s="45"/>
      <c r="G42" s="52"/>
      <c r="H42" s="45"/>
    </row>
    <row r="43" spans="2:9" x14ac:dyDescent="0.25">
      <c r="B43" s="53"/>
      <c r="C43" s="45"/>
      <c r="D43" s="45"/>
      <c r="E43" s="45"/>
      <c r="F43" s="45"/>
      <c r="G43" s="52"/>
      <c r="H43" s="49"/>
      <c r="I43" s="49"/>
    </row>
    <row r="44" spans="2:9" x14ac:dyDescent="0.25">
      <c r="B44" s="45"/>
      <c r="C44" s="52"/>
      <c r="D44" s="52"/>
      <c r="E44" s="52"/>
      <c r="F44" s="52"/>
      <c r="G44" s="52"/>
      <c r="H44" s="45"/>
    </row>
    <row r="45" spans="2:9" x14ac:dyDescent="0.25">
      <c r="B45" s="45"/>
      <c r="C45" s="52"/>
      <c r="D45" s="52"/>
      <c r="E45" s="52"/>
      <c r="F45" s="52"/>
      <c r="G45" s="52"/>
      <c r="H45" s="45"/>
    </row>
    <row r="46" spans="2:9" x14ac:dyDescent="0.25">
      <c r="B46" s="45"/>
      <c r="C46" s="52"/>
      <c r="D46" s="52"/>
      <c r="E46" s="52"/>
      <c r="F46" s="52"/>
      <c r="G46" s="52"/>
      <c r="H46" s="45"/>
    </row>
    <row r="47" spans="2:9" x14ac:dyDescent="0.25">
      <c r="B47" s="45"/>
      <c r="C47" s="52"/>
      <c r="D47" s="52"/>
      <c r="E47" s="52"/>
      <c r="F47" s="52"/>
      <c r="G47" s="52"/>
      <c r="H47" s="45"/>
    </row>
    <row r="48" spans="2:9" x14ac:dyDescent="0.25">
      <c r="B48" s="45"/>
      <c r="C48" s="52"/>
      <c r="D48" s="52"/>
      <c r="E48" s="52"/>
      <c r="F48" s="52"/>
      <c r="G48" s="52"/>
      <c r="H48" s="45"/>
    </row>
    <row r="49" spans="1:9" s="45" customFormat="1" x14ac:dyDescent="0.25">
      <c r="A49" s="68"/>
      <c r="C49" s="52"/>
      <c r="D49" s="52"/>
      <c r="E49" s="52"/>
      <c r="F49" s="52"/>
      <c r="G49" s="52"/>
    </row>
    <row r="50" spans="1:9" s="45" customFormat="1" x14ac:dyDescent="0.25">
      <c r="A50" s="68"/>
      <c r="C50" s="52"/>
      <c r="D50" s="52"/>
      <c r="E50" s="52"/>
      <c r="F50" s="52"/>
      <c r="G50" s="52"/>
      <c r="H50" s="52"/>
    </row>
    <row r="51" spans="1:9" s="45" customFormat="1" x14ac:dyDescent="0.25">
      <c r="A51" s="68"/>
      <c r="C51" s="52"/>
      <c r="D51" s="52"/>
      <c r="E51" s="52"/>
      <c r="F51" s="52"/>
      <c r="G51" s="52"/>
    </row>
    <row r="52" spans="1:9" s="45" customFormat="1" x14ac:dyDescent="0.25">
      <c r="A52" s="68"/>
      <c r="C52" s="52"/>
      <c r="D52" s="52"/>
      <c r="E52" s="52"/>
      <c r="F52" s="52"/>
      <c r="G52" s="52"/>
    </row>
    <row r="53" spans="1:9" s="45" customFormat="1" x14ac:dyDescent="0.25">
      <c r="A53" s="68"/>
      <c r="C53" s="52"/>
      <c r="D53" s="52"/>
      <c r="E53" s="52"/>
      <c r="F53" s="52"/>
      <c r="G53" s="52"/>
    </row>
    <row r="54" spans="1:9" s="45" customFormat="1" x14ac:dyDescent="0.25">
      <c r="A54" s="68"/>
      <c r="C54" s="52"/>
      <c r="D54" s="52"/>
      <c r="E54" s="52"/>
      <c r="F54" s="52"/>
      <c r="G54" s="52"/>
    </row>
    <row r="55" spans="1:9" s="45" customFormat="1" x14ac:dyDescent="0.25">
      <c r="A55" s="68"/>
      <c r="B55" s="53"/>
      <c r="G55" s="52"/>
      <c r="H55" s="49"/>
      <c r="I55" s="49"/>
    </row>
    <row r="56" spans="1:9" s="45" customFormat="1" x14ac:dyDescent="0.25">
      <c r="A56" s="68"/>
      <c r="C56" s="52"/>
      <c r="D56" s="52"/>
      <c r="E56" s="52"/>
      <c r="F56" s="52"/>
      <c r="G56" s="52"/>
    </row>
    <row r="57" spans="1:9" s="45" customFormat="1" x14ac:dyDescent="0.25">
      <c r="A57" s="68"/>
      <c r="C57" s="52"/>
      <c r="D57" s="52"/>
      <c r="E57" s="52"/>
      <c r="F57" s="52"/>
      <c r="G57" s="52"/>
    </row>
    <row r="58" spans="1:9" s="45" customFormat="1" x14ac:dyDescent="0.25">
      <c r="A58" s="68"/>
      <c r="C58" s="52"/>
      <c r="D58" s="52"/>
      <c r="E58" s="52"/>
      <c r="F58" s="52"/>
      <c r="G58" s="52"/>
    </row>
    <row r="59" spans="1:9" s="45" customFormat="1" x14ac:dyDescent="0.25">
      <c r="A59" s="68"/>
      <c r="B59" s="53"/>
      <c r="G59" s="52"/>
      <c r="H59" s="49"/>
      <c r="I59" s="49"/>
    </row>
    <row r="60" spans="1:9" s="45" customFormat="1" x14ac:dyDescent="0.25">
      <c r="A60" s="68"/>
      <c r="C60" s="52"/>
      <c r="D60" s="52"/>
      <c r="E60" s="52"/>
      <c r="F60" s="52"/>
      <c r="G60" s="52"/>
    </row>
    <row r="61" spans="1:9" s="45" customFormat="1" x14ac:dyDescent="0.25">
      <c r="A61" s="68"/>
      <c r="C61" s="52"/>
      <c r="D61" s="52"/>
      <c r="E61" s="52"/>
      <c r="F61" s="52"/>
      <c r="G61" s="52"/>
    </row>
    <row r="62" spans="1:9" s="45" customFormat="1" x14ac:dyDescent="0.25">
      <c r="A62" s="68"/>
      <c r="C62" s="52"/>
      <c r="D62" s="52"/>
      <c r="E62" s="52"/>
      <c r="F62" s="52"/>
      <c r="G62" s="52"/>
    </row>
    <row r="63" spans="1:9" s="45" customFormat="1" x14ac:dyDescent="0.25">
      <c r="A63" s="68"/>
      <c r="C63" s="52"/>
      <c r="D63" s="52"/>
      <c r="E63" s="52"/>
      <c r="F63" s="52"/>
      <c r="G63" s="52"/>
    </row>
    <row r="64" spans="1:9" s="45" customFormat="1" x14ac:dyDescent="0.25">
      <c r="A64" s="68"/>
      <c r="B64" s="53"/>
      <c r="G64" s="52"/>
      <c r="H64" s="49"/>
      <c r="I64" s="49"/>
    </row>
    <row r="65" spans="1:7" s="45" customFormat="1" ht="13.5" customHeight="1" x14ac:dyDescent="0.25">
      <c r="A65" s="68"/>
      <c r="C65" s="52"/>
      <c r="D65" s="52"/>
      <c r="E65" s="52"/>
      <c r="F65" s="52"/>
      <c r="G65" s="52"/>
    </row>
    <row r="66" spans="1:7" s="45" customFormat="1" x14ac:dyDescent="0.25">
      <c r="A66" s="68"/>
      <c r="C66" s="52"/>
      <c r="D66" s="52"/>
      <c r="E66" s="52"/>
      <c r="F66" s="52"/>
      <c r="G66" s="52"/>
    </row>
    <row r="67" spans="1:7" s="45" customFormat="1" x14ac:dyDescent="0.25">
      <c r="A67" s="68"/>
      <c r="C67" s="52"/>
      <c r="D67" s="52"/>
      <c r="E67" s="52"/>
      <c r="F67" s="52"/>
      <c r="G67" s="52"/>
    </row>
    <row r="68" spans="1:7" s="45" customFormat="1" x14ac:dyDescent="0.25">
      <c r="A68" s="68"/>
      <c r="C68" s="52"/>
      <c r="D68" s="52"/>
      <c r="E68" s="52"/>
      <c r="F68" s="52"/>
      <c r="G68" s="52"/>
    </row>
    <row r="69" spans="1:7" s="45" customFormat="1" x14ac:dyDescent="0.25">
      <c r="A69" s="68"/>
      <c r="C69" s="52"/>
      <c r="D69" s="52"/>
      <c r="E69" s="52"/>
      <c r="F69" s="52"/>
      <c r="G69" s="52"/>
    </row>
    <row r="70" spans="1:7" s="45" customFormat="1" x14ac:dyDescent="0.25">
      <c r="A70" s="68"/>
      <c r="C70" s="52"/>
      <c r="D70" s="52"/>
      <c r="E70" s="52"/>
      <c r="F70" s="52"/>
      <c r="G70" s="52"/>
    </row>
    <row r="71" spans="1:7" s="45" customFormat="1" x14ac:dyDescent="0.25">
      <c r="A71" s="68"/>
      <c r="C71" s="52"/>
      <c r="D71" s="52"/>
      <c r="E71" s="52"/>
      <c r="F71" s="52"/>
      <c r="G71" s="52"/>
    </row>
    <row r="72" spans="1:7" s="45" customFormat="1" x14ac:dyDescent="0.25">
      <c r="A72" s="68"/>
      <c r="C72" s="52"/>
      <c r="D72" s="52"/>
      <c r="E72" s="52"/>
      <c r="F72" s="52"/>
      <c r="G72" s="52"/>
    </row>
    <row r="73" spans="1:7" s="45" customFormat="1" x14ac:dyDescent="0.25">
      <c r="A73" s="68"/>
      <c r="C73" s="52"/>
      <c r="D73" s="52"/>
      <c r="E73" s="52"/>
      <c r="F73" s="52"/>
      <c r="G73" s="52"/>
    </row>
    <row r="74" spans="1:7" s="45" customFormat="1" x14ac:dyDescent="0.25">
      <c r="A74" s="68"/>
      <c r="C74" s="52"/>
      <c r="D74" s="52"/>
      <c r="E74" s="52"/>
      <c r="F74" s="52"/>
      <c r="G74" s="52"/>
    </row>
    <row r="75" spans="1:7" s="45" customFormat="1" x14ac:dyDescent="0.25">
      <c r="A75" s="68"/>
      <c r="C75" s="52"/>
      <c r="D75" s="52"/>
      <c r="E75" s="52"/>
      <c r="F75" s="52"/>
      <c r="G75" s="52"/>
    </row>
    <row r="76" spans="1:7" s="45" customFormat="1" x14ac:dyDescent="0.25">
      <c r="A76" s="68"/>
      <c r="C76" s="52"/>
      <c r="D76" s="52"/>
      <c r="E76" s="52"/>
      <c r="F76" s="52"/>
      <c r="G76" s="52"/>
    </row>
    <row r="77" spans="1:7" s="45" customFormat="1" x14ac:dyDescent="0.25">
      <c r="A77" s="68"/>
      <c r="C77" s="52"/>
      <c r="D77" s="52"/>
      <c r="E77" s="52"/>
      <c r="F77" s="52"/>
      <c r="G77" s="52"/>
    </row>
    <row r="78" spans="1:7" s="45" customFormat="1" x14ac:dyDescent="0.25">
      <c r="A78" s="68"/>
      <c r="C78" s="52"/>
      <c r="D78" s="52"/>
      <c r="E78" s="52"/>
      <c r="F78" s="52"/>
      <c r="G78" s="52"/>
    </row>
    <row r="79" spans="1:7" s="45" customFormat="1" x14ac:dyDescent="0.25">
      <c r="A79" s="68"/>
      <c r="C79" s="52"/>
      <c r="D79" s="52"/>
      <c r="E79" s="52"/>
      <c r="F79" s="52"/>
      <c r="G79" s="52"/>
    </row>
    <row r="80" spans="1:7" s="45" customFormat="1" x14ac:dyDescent="0.25">
      <c r="A80" s="68"/>
      <c r="C80" s="52"/>
      <c r="D80" s="52"/>
      <c r="E80" s="52"/>
      <c r="F80" s="52"/>
      <c r="G80" s="52"/>
    </row>
    <row r="81" spans="1:7" s="45" customFormat="1" x14ac:dyDescent="0.25">
      <c r="A81" s="68"/>
      <c r="C81" s="52"/>
      <c r="D81" s="52"/>
      <c r="E81" s="52"/>
      <c r="F81" s="52"/>
      <c r="G81" s="52"/>
    </row>
    <row r="82" spans="1:7" s="45" customFormat="1" x14ac:dyDescent="0.25">
      <c r="A82" s="68"/>
      <c r="C82" s="52"/>
      <c r="D82" s="52"/>
      <c r="E82" s="52"/>
      <c r="F82" s="52"/>
      <c r="G82" s="52"/>
    </row>
    <row r="83" spans="1:7" s="45" customFormat="1" x14ac:dyDescent="0.25">
      <c r="A83" s="68"/>
      <c r="C83" s="52"/>
      <c r="D83" s="52"/>
      <c r="E83" s="52"/>
      <c r="F83" s="52"/>
      <c r="G83" s="52"/>
    </row>
    <row r="84" spans="1:7" s="45" customFormat="1" x14ac:dyDescent="0.25">
      <c r="A84" s="68"/>
      <c r="C84" s="52"/>
      <c r="D84" s="52"/>
      <c r="E84" s="52"/>
      <c r="F84" s="52"/>
      <c r="G84" s="52"/>
    </row>
    <row r="85" spans="1:7" s="45" customFormat="1" x14ac:dyDescent="0.25">
      <c r="A85" s="68"/>
      <c r="C85" s="52"/>
      <c r="D85" s="52"/>
      <c r="E85" s="52"/>
      <c r="F85" s="52"/>
      <c r="G85" s="52"/>
    </row>
    <row r="86" spans="1:7" s="45" customFormat="1" x14ac:dyDescent="0.25">
      <c r="A86" s="68"/>
      <c r="C86" s="52"/>
      <c r="D86" s="52"/>
      <c r="E86" s="52"/>
      <c r="F86" s="52"/>
      <c r="G86" s="52"/>
    </row>
    <row r="87" spans="1:7" s="45" customFormat="1" x14ac:dyDescent="0.25">
      <c r="A87" s="68"/>
      <c r="C87" s="52"/>
      <c r="D87" s="52"/>
      <c r="E87" s="52"/>
      <c r="F87" s="52"/>
      <c r="G87" s="52"/>
    </row>
    <row r="88" spans="1:7" s="45" customFormat="1" x14ac:dyDescent="0.25">
      <c r="A88" s="68"/>
      <c r="C88" s="52"/>
      <c r="D88" s="52"/>
      <c r="E88" s="52"/>
      <c r="F88" s="52"/>
      <c r="G88" s="52"/>
    </row>
    <row r="89" spans="1:7" s="45" customFormat="1" x14ac:dyDescent="0.25">
      <c r="A89" s="68"/>
      <c r="C89" s="52"/>
      <c r="D89" s="52"/>
      <c r="E89" s="52"/>
      <c r="F89" s="52"/>
      <c r="G89" s="52"/>
    </row>
    <row r="90" spans="1:7" s="45" customFormat="1" x14ac:dyDescent="0.25">
      <c r="A90" s="68"/>
      <c r="C90" s="52"/>
      <c r="D90" s="52"/>
      <c r="E90" s="52"/>
      <c r="F90" s="52"/>
      <c r="G90" s="52"/>
    </row>
    <row r="91" spans="1:7" s="45" customFormat="1" x14ac:dyDescent="0.25">
      <c r="A91" s="68"/>
      <c r="C91" s="52"/>
      <c r="D91" s="52"/>
      <c r="E91" s="52"/>
      <c r="F91" s="52"/>
      <c r="G91" s="52"/>
    </row>
    <row r="92" spans="1:7" s="45" customFormat="1" x14ac:dyDescent="0.25">
      <c r="A92" s="68"/>
      <c r="C92" s="52"/>
      <c r="D92" s="52"/>
      <c r="E92" s="52"/>
      <c r="F92" s="52"/>
      <c r="G92" s="52"/>
    </row>
    <row r="93" spans="1:7" s="45" customFormat="1" x14ac:dyDescent="0.25">
      <c r="A93" s="68"/>
      <c r="C93" s="52"/>
      <c r="D93" s="52"/>
      <c r="E93" s="52"/>
      <c r="F93" s="52"/>
      <c r="G93" s="52"/>
    </row>
    <row r="94" spans="1:7" s="45" customFormat="1" x14ac:dyDescent="0.25">
      <c r="A94" s="68"/>
      <c r="C94" s="52"/>
      <c r="D94" s="52"/>
      <c r="E94" s="52"/>
      <c r="F94" s="52"/>
      <c r="G94" s="52"/>
    </row>
    <row r="95" spans="1:7" s="45" customFormat="1" x14ac:dyDescent="0.25">
      <c r="A95" s="68"/>
      <c r="C95" s="52"/>
      <c r="D95" s="52"/>
      <c r="E95" s="52"/>
      <c r="F95" s="52"/>
      <c r="G95" s="52"/>
    </row>
    <row r="96" spans="1:7" s="45" customFormat="1" x14ac:dyDescent="0.25">
      <c r="A96" s="68"/>
      <c r="C96" s="52"/>
      <c r="D96" s="52"/>
      <c r="E96" s="52"/>
      <c r="F96" s="52"/>
      <c r="G96" s="52"/>
    </row>
    <row r="97" spans="1:7" s="45" customFormat="1" x14ac:dyDescent="0.25">
      <c r="A97" s="68"/>
      <c r="C97" s="52"/>
      <c r="D97" s="52"/>
      <c r="E97" s="52"/>
      <c r="F97" s="52"/>
      <c r="G97" s="52"/>
    </row>
    <row r="98" spans="1:7" s="45" customFormat="1" x14ac:dyDescent="0.25">
      <c r="A98" s="68"/>
      <c r="C98" s="52"/>
      <c r="D98" s="52"/>
      <c r="E98" s="52"/>
      <c r="F98" s="52"/>
      <c r="G98" s="52"/>
    </row>
    <row r="99" spans="1:7" s="45" customFormat="1" x14ac:dyDescent="0.25">
      <c r="A99" s="68"/>
      <c r="C99" s="52"/>
      <c r="D99" s="52"/>
      <c r="E99" s="52"/>
      <c r="F99" s="52"/>
      <c r="G99" s="52"/>
    </row>
    <row r="100" spans="1:7" s="45" customFormat="1" x14ac:dyDescent="0.25">
      <c r="A100" s="68"/>
      <c r="C100" s="52"/>
      <c r="D100" s="52"/>
      <c r="E100" s="52"/>
      <c r="F100" s="52"/>
      <c r="G100" s="52"/>
    </row>
    <row r="101" spans="1:7" s="45" customFormat="1" x14ac:dyDescent="0.25">
      <c r="A101" s="68"/>
      <c r="C101" s="52"/>
      <c r="D101" s="52"/>
      <c r="E101" s="52"/>
      <c r="F101" s="52"/>
      <c r="G101" s="52"/>
    </row>
    <row r="102" spans="1:7" s="45" customFormat="1" x14ac:dyDescent="0.25">
      <c r="A102" s="68"/>
      <c r="C102" s="52"/>
      <c r="D102" s="52"/>
      <c r="E102" s="52"/>
      <c r="F102" s="52"/>
      <c r="G102" s="52"/>
    </row>
    <row r="103" spans="1:7" s="45" customFormat="1" x14ac:dyDescent="0.25">
      <c r="A103" s="68"/>
      <c r="C103" s="52"/>
      <c r="D103" s="52"/>
      <c r="E103" s="52"/>
      <c r="F103" s="52"/>
      <c r="G103" s="52"/>
    </row>
    <row r="104" spans="1:7" s="45" customFormat="1" x14ac:dyDescent="0.25">
      <c r="A104" s="68"/>
      <c r="C104" s="52"/>
      <c r="D104" s="52"/>
      <c r="E104" s="52"/>
      <c r="F104" s="52"/>
      <c r="G104" s="52"/>
    </row>
    <row r="105" spans="1:7" s="45" customFormat="1" x14ac:dyDescent="0.25">
      <c r="A105" s="68"/>
      <c r="C105" s="52"/>
      <c r="D105" s="52"/>
      <c r="E105" s="52"/>
      <c r="F105" s="52"/>
      <c r="G105" s="52"/>
    </row>
    <row r="106" spans="1:7" s="45" customFormat="1" x14ac:dyDescent="0.25">
      <c r="A106" s="68"/>
      <c r="C106" s="52"/>
      <c r="D106" s="52"/>
      <c r="E106" s="52"/>
      <c r="F106" s="52"/>
      <c r="G106" s="52"/>
    </row>
    <row r="107" spans="1:7" s="45" customFormat="1" x14ac:dyDescent="0.25">
      <c r="A107" s="68"/>
      <c r="C107" s="52"/>
      <c r="D107" s="52"/>
      <c r="E107" s="52"/>
      <c r="F107" s="52"/>
      <c r="G107" s="52"/>
    </row>
    <row r="108" spans="1:7" s="45" customFormat="1" x14ac:dyDescent="0.25">
      <c r="A108" s="68"/>
      <c r="C108" s="52"/>
      <c r="D108" s="52"/>
      <c r="E108" s="52"/>
      <c r="F108" s="52"/>
      <c r="G108" s="52"/>
    </row>
    <row r="109" spans="1:7" s="45" customFormat="1" x14ac:dyDescent="0.25">
      <c r="A109" s="68"/>
      <c r="C109" s="52"/>
      <c r="D109" s="52"/>
      <c r="E109" s="52"/>
      <c r="F109" s="52"/>
      <c r="G109" s="52"/>
    </row>
    <row r="110" spans="1:7" s="45" customFormat="1" x14ac:dyDescent="0.25">
      <c r="A110" s="68"/>
      <c r="C110" s="52"/>
      <c r="D110" s="52"/>
      <c r="E110" s="52"/>
      <c r="F110" s="52"/>
      <c r="G110" s="52"/>
    </row>
    <row r="111" spans="1:7" s="45" customFormat="1" x14ac:dyDescent="0.25">
      <c r="A111" s="68"/>
      <c r="C111" s="52"/>
      <c r="D111" s="52"/>
      <c r="E111" s="52"/>
      <c r="F111" s="52"/>
      <c r="G111" s="52"/>
    </row>
    <row r="112" spans="1:7" s="45" customFormat="1" x14ac:dyDescent="0.25">
      <c r="A112" s="68"/>
      <c r="C112" s="52"/>
      <c r="D112" s="52"/>
      <c r="E112" s="52"/>
      <c r="F112" s="52"/>
      <c r="G112" s="52"/>
    </row>
    <row r="113" spans="1:7" s="45" customFormat="1" x14ac:dyDescent="0.25">
      <c r="A113" s="68"/>
      <c r="C113" s="52"/>
      <c r="D113" s="52"/>
      <c r="E113" s="52"/>
      <c r="F113" s="52"/>
      <c r="G113" s="52"/>
    </row>
    <row r="114" spans="1:7" s="45" customFormat="1" x14ac:dyDescent="0.25">
      <c r="A114" s="68"/>
      <c r="C114" s="52"/>
      <c r="D114" s="52"/>
      <c r="E114" s="52"/>
      <c r="F114" s="52"/>
      <c r="G114" s="52"/>
    </row>
    <row r="115" spans="1:7" s="45" customFormat="1" x14ac:dyDescent="0.25">
      <c r="A115" s="68"/>
      <c r="C115" s="52"/>
      <c r="D115" s="52"/>
      <c r="E115" s="52"/>
      <c r="F115" s="52"/>
      <c r="G115" s="52"/>
    </row>
    <row r="116" spans="1:7" s="45" customFormat="1" x14ac:dyDescent="0.25">
      <c r="A116" s="68"/>
      <c r="C116" s="52"/>
      <c r="D116" s="52"/>
      <c r="E116" s="52"/>
      <c r="F116" s="52"/>
      <c r="G116" s="52"/>
    </row>
    <row r="117" spans="1:7" s="45" customFormat="1" x14ac:dyDescent="0.25">
      <c r="A117" s="68"/>
      <c r="C117" s="52"/>
      <c r="D117" s="52"/>
      <c r="E117" s="52"/>
      <c r="F117" s="52"/>
      <c r="G117" s="52"/>
    </row>
    <row r="118" spans="1:7" s="45" customFormat="1" x14ac:dyDescent="0.25">
      <c r="A118" s="68"/>
      <c r="C118" s="52"/>
      <c r="D118" s="52"/>
      <c r="E118" s="52"/>
      <c r="F118" s="52"/>
      <c r="G118" s="52"/>
    </row>
    <row r="119" spans="1:7" s="45" customFormat="1" x14ac:dyDescent="0.25">
      <c r="A119" s="68"/>
      <c r="C119" s="52"/>
      <c r="D119" s="52"/>
      <c r="E119" s="52"/>
      <c r="F119" s="52"/>
      <c r="G119" s="52"/>
    </row>
    <row r="120" spans="1:7" s="45" customFormat="1" x14ac:dyDescent="0.25">
      <c r="A120" s="68"/>
      <c r="C120" s="52"/>
      <c r="D120" s="52"/>
      <c r="E120" s="52"/>
      <c r="F120" s="52"/>
      <c r="G120" s="52"/>
    </row>
    <row r="121" spans="1:7" s="45" customFormat="1" x14ac:dyDescent="0.25">
      <c r="A121" s="68"/>
      <c r="C121" s="52"/>
      <c r="D121" s="52"/>
      <c r="E121" s="52"/>
      <c r="F121" s="52"/>
      <c r="G121" s="52"/>
    </row>
    <row r="122" spans="1:7" s="45" customFormat="1" x14ac:dyDescent="0.25">
      <c r="A122" s="68"/>
      <c r="C122" s="52"/>
      <c r="D122" s="52"/>
      <c r="E122" s="52"/>
      <c r="F122" s="52"/>
      <c r="G122" s="52"/>
    </row>
    <row r="123" spans="1:7" s="45" customFormat="1" x14ac:dyDescent="0.25">
      <c r="A123" s="68"/>
      <c r="C123" s="52"/>
      <c r="D123" s="52"/>
      <c r="E123" s="52"/>
      <c r="F123" s="52"/>
      <c r="G123" s="52"/>
    </row>
    <row r="124" spans="1:7" s="45" customFormat="1" x14ac:dyDescent="0.25">
      <c r="A124" s="68"/>
      <c r="C124" s="52"/>
      <c r="D124" s="52"/>
      <c r="E124" s="52"/>
      <c r="F124" s="52"/>
      <c r="G124" s="52"/>
    </row>
    <row r="125" spans="1:7" s="45" customFormat="1" x14ac:dyDescent="0.25">
      <c r="A125" s="68"/>
      <c r="C125" s="52"/>
      <c r="D125" s="52"/>
      <c r="E125" s="52"/>
      <c r="F125" s="52"/>
      <c r="G125" s="52"/>
    </row>
    <row r="126" spans="1:7" s="45" customFormat="1" x14ac:dyDescent="0.25">
      <c r="A126" s="68"/>
      <c r="C126" s="52"/>
      <c r="D126" s="52"/>
      <c r="E126" s="52"/>
      <c r="F126" s="52"/>
      <c r="G126" s="52"/>
    </row>
    <row r="127" spans="1:7" s="45" customFormat="1" x14ac:dyDescent="0.25">
      <c r="A127" s="68"/>
      <c r="C127" s="52"/>
      <c r="D127" s="52"/>
      <c r="E127" s="52"/>
      <c r="F127" s="52"/>
      <c r="G127" s="52"/>
    </row>
    <row r="128" spans="1:7" s="45" customFormat="1" x14ac:dyDescent="0.25">
      <c r="A128" s="68"/>
      <c r="C128" s="52"/>
      <c r="D128" s="52"/>
      <c r="E128" s="52"/>
      <c r="F128" s="52"/>
      <c r="G128" s="52"/>
    </row>
    <row r="129" spans="1:7" s="45" customFormat="1" x14ac:dyDescent="0.25">
      <c r="A129" s="68"/>
      <c r="C129" s="52"/>
      <c r="D129" s="52"/>
      <c r="E129" s="52"/>
      <c r="F129" s="52"/>
      <c r="G129" s="52"/>
    </row>
    <row r="130" spans="1:7" s="45" customFormat="1" x14ac:dyDescent="0.25">
      <c r="A130" s="68"/>
      <c r="C130" s="52"/>
      <c r="D130" s="52"/>
      <c r="E130" s="52"/>
      <c r="F130" s="52"/>
      <c r="G130" s="52"/>
    </row>
    <row r="131" spans="1:7" s="45" customFormat="1" x14ac:dyDescent="0.25">
      <c r="A131" s="68"/>
      <c r="C131" s="52"/>
      <c r="D131" s="52"/>
      <c r="E131" s="52"/>
      <c r="F131" s="52"/>
      <c r="G131" s="52"/>
    </row>
    <row r="132" spans="1:7" s="45" customFormat="1" x14ac:dyDescent="0.25">
      <c r="A132" s="68"/>
      <c r="C132" s="52"/>
      <c r="D132" s="52"/>
      <c r="E132" s="52"/>
      <c r="F132" s="52"/>
      <c r="G132" s="52"/>
    </row>
    <row r="133" spans="1:7" s="45" customFormat="1" x14ac:dyDescent="0.25">
      <c r="A133" s="68"/>
      <c r="C133" s="52"/>
      <c r="D133" s="52"/>
      <c r="E133" s="52"/>
      <c r="F133" s="52"/>
      <c r="G133" s="52"/>
    </row>
    <row r="134" spans="1:7" s="45" customFormat="1" x14ac:dyDescent="0.25">
      <c r="A134" s="68"/>
      <c r="C134" s="52"/>
      <c r="D134" s="52"/>
      <c r="E134" s="52"/>
      <c r="F134" s="52"/>
      <c r="G134" s="52"/>
    </row>
    <row r="135" spans="1:7" s="45" customFormat="1" x14ac:dyDescent="0.25">
      <c r="A135" s="68"/>
      <c r="C135" s="52"/>
      <c r="D135" s="52"/>
      <c r="E135" s="52"/>
      <c r="F135" s="52"/>
      <c r="G135" s="52"/>
    </row>
    <row r="136" spans="1:7" s="45" customFormat="1" x14ac:dyDescent="0.25">
      <c r="A136" s="68"/>
      <c r="C136" s="52"/>
      <c r="D136" s="52"/>
      <c r="E136" s="52"/>
      <c r="F136" s="52"/>
      <c r="G136" s="52"/>
    </row>
    <row r="137" spans="1:7" s="45" customFormat="1" x14ac:dyDescent="0.25">
      <c r="A137" s="68"/>
      <c r="C137" s="52"/>
      <c r="D137" s="52"/>
      <c r="E137" s="52"/>
      <c r="F137" s="52"/>
      <c r="G137" s="52"/>
    </row>
    <row r="138" spans="1:7" s="45" customFormat="1" x14ac:dyDescent="0.25">
      <c r="A138" s="68"/>
      <c r="C138" s="52"/>
      <c r="D138" s="52"/>
      <c r="E138" s="52"/>
      <c r="F138" s="52"/>
      <c r="G138" s="52"/>
    </row>
    <row r="139" spans="1:7" s="45" customFormat="1" x14ac:dyDescent="0.25">
      <c r="A139" s="68"/>
      <c r="C139" s="52"/>
      <c r="D139" s="52"/>
      <c r="E139" s="52"/>
      <c r="F139" s="52"/>
      <c r="G139" s="52"/>
    </row>
    <row r="140" spans="1:7" s="45" customFormat="1" x14ac:dyDescent="0.25">
      <c r="A140" s="68"/>
      <c r="C140" s="52"/>
      <c r="D140" s="52"/>
      <c r="E140" s="52"/>
      <c r="F140" s="52"/>
      <c r="G140" s="52"/>
    </row>
    <row r="141" spans="1:7" s="45" customFormat="1" x14ac:dyDescent="0.25">
      <c r="A141" s="68"/>
      <c r="C141" s="52"/>
      <c r="D141" s="52"/>
      <c r="E141" s="52"/>
      <c r="F141" s="52"/>
      <c r="G141" s="52"/>
    </row>
    <row r="142" spans="1:7" s="45" customFormat="1" x14ac:dyDescent="0.25">
      <c r="A142" s="68"/>
      <c r="C142" s="52"/>
      <c r="D142" s="52"/>
      <c r="E142" s="52"/>
      <c r="F142" s="52"/>
      <c r="G142" s="52"/>
    </row>
    <row r="143" spans="1:7" s="45" customFormat="1" x14ac:dyDescent="0.25">
      <c r="A143" s="68"/>
      <c r="C143" s="52"/>
      <c r="D143" s="52"/>
      <c r="E143" s="52"/>
      <c r="F143" s="52"/>
      <c r="G143" s="52"/>
    </row>
    <row r="144" spans="1:7" s="45" customFormat="1" x14ac:dyDescent="0.25">
      <c r="A144" s="68"/>
      <c r="C144" s="52"/>
      <c r="D144" s="52"/>
      <c r="E144" s="52"/>
      <c r="F144" s="52"/>
      <c r="G144" s="52"/>
    </row>
    <row r="145" spans="1:7" s="45" customFormat="1" x14ac:dyDescent="0.25">
      <c r="A145" s="68"/>
      <c r="C145" s="52"/>
      <c r="D145" s="52"/>
      <c r="E145" s="52"/>
      <c r="F145" s="52"/>
      <c r="G145" s="52"/>
    </row>
    <row r="146" spans="1:7" s="45" customFormat="1" x14ac:dyDescent="0.25">
      <c r="A146" s="68"/>
      <c r="C146" s="52"/>
      <c r="D146" s="52"/>
      <c r="E146" s="52"/>
      <c r="F146" s="52"/>
      <c r="G146" s="52"/>
    </row>
    <row r="147" spans="1:7" s="45" customFormat="1" x14ac:dyDescent="0.25">
      <c r="A147" s="68"/>
      <c r="C147" s="52"/>
      <c r="D147" s="52"/>
      <c r="E147" s="52"/>
      <c r="F147" s="52"/>
      <c r="G147" s="52"/>
    </row>
    <row r="148" spans="1:7" s="45" customFormat="1" x14ac:dyDescent="0.25">
      <c r="A148" s="68"/>
      <c r="C148" s="52"/>
      <c r="D148" s="52"/>
      <c r="E148" s="52"/>
      <c r="F148" s="52"/>
      <c r="G148" s="52"/>
    </row>
    <row r="149" spans="1:7" s="45" customFormat="1" x14ac:dyDescent="0.25">
      <c r="A149" s="68"/>
      <c r="C149" s="52"/>
      <c r="D149" s="52"/>
      <c r="E149" s="52"/>
      <c r="F149" s="52"/>
      <c r="G149" s="52"/>
    </row>
    <row r="150" spans="1:7" s="45" customFormat="1" x14ac:dyDescent="0.25">
      <c r="A150" s="68"/>
      <c r="C150" s="52"/>
      <c r="D150" s="52"/>
      <c r="E150" s="52"/>
      <c r="F150" s="52"/>
      <c r="G150" s="52"/>
    </row>
    <row r="151" spans="1:7" s="45" customFormat="1" x14ac:dyDescent="0.25">
      <c r="A151" s="68"/>
      <c r="C151" s="52"/>
      <c r="D151" s="52"/>
      <c r="E151" s="52"/>
      <c r="F151" s="52"/>
      <c r="G151" s="52"/>
    </row>
    <row r="152" spans="1:7" s="45" customFormat="1" x14ac:dyDescent="0.25">
      <c r="A152" s="68"/>
      <c r="C152" s="52"/>
      <c r="D152" s="52"/>
      <c r="E152" s="52"/>
      <c r="F152" s="52"/>
      <c r="G152" s="52"/>
    </row>
    <row r="153" spans="1:7" s="45" customFormat="1" x14ac:dyDescent="0.25">
      <c r="A153" s="68"/>
      <c r="C153" s="52"/>
      <c r="D153" s="52"/>
      <c r="E153" s="52"/>
      <c r="F153" s="52"/>
      <c r="G153" s="52"/>
    </row>
    <row r="154" spans="1:7" s="45" customFormat="1" x14ac:dyDescent="0.25">
      <c r="A154" s="68"/>
      <c r="C154" s="52"/>
      <c r="D154" s="52"/>
      <c r="E154" s="52"/>
      <c r="F154" s="52"/>
      <c r="G154" s="52"/>
    </row>
    <row r="155" spans="1:7" s="45" customFormat="1" x14ac:dyDescent="0.25">
      <c r="A155" s="68"/>
      <c r="C155" s="52"/>
      <c r="D155" s="52"/>
      <c r="E155" s="52"/>
      <c r="F155" s="52"/>
      <c r="G155" s="52"/>
    </row>
    <row r="156" spans="1:7" s="45" customFormat="1" x14ac:dyDescent="0.25">
      <c r="A156" s="68"/>
      <c r="C156" s="52"/>
      <c r="D156" s="52"/>
      <c r="E156" s="52"/>
      <c r="F156" s="52"/>
      <c r="G156" s="52"/>
    </row>
    <row r="157" spans="1:7" s="45" customFormat="1" x14ac:dyDescent="0.25">
      <c r="A157" s="68"/>
      <c r="C157" s="52"/>
      <c r="D157" s="52"/>
      <c r="E157" s="52"/>
      <c r="F157" s="52"/>
      <c r="G157" s="52"/>
    </row>
    <row r="158" spans="1:7" s="45" customFormat="1" x14ac:dyDescent="0.25">
      <c r="A158" s="68"/>
      <c r="C158" s="52"/>
      <c r="D158" s="52"/>
      <c r="E158" s="52"/>
      <c r="F158" s="52"/>
      <c r="G158" s="52"/>
    </row>
    <row r="159" spans="1:7" s="45" customFormat="1" x14ac:dyDescent="0.25">
      <c r="A159" s="68"/>
      <c r="C159" s="52"/>
      <c r="D159" s="52"/>
      <c r="E159" s="52"/>
      <c r="F159" s="52"/>
      <c r="G159" s="52"/>
    </row>
    <row r="160" spans="1:7" s="45" customFormat="1" x14ac:dyDescent="0.25">
      <c r="A160" s="68"/>
      <c r="C160" s="52"/>
      <c r="D160" s="52"/>
      <c r="E160" s="52"/>
      <c r="F160" s="52"/>
      <c r="G160" s="52"/>
    </row>
    <row r="161" spans="1:7" s="45" customFormat="1" x14ac:dyDescent="0.25">
      <c r="A161" s="68"/>
      <c r="C161" s="52"/>
      <c r="D161" s="52"/>
      <c r="E161" s="52"/>
      <c r="F161" s="52"/>
      <c r="G161" s="52"/>
    </row>
    <row r="162" spans="1:7" s="45" customFormat="1" x14ac:dyDescent="0.25">
      <c r="A162" s="68"/>
      <c r="C162" s="52"/>
      <c r="D162" s="52"/>
      <c r="E162" s="52"/>
      <c r="F162" s="52"/>
      <c r="G162" s="52"/>
    </row>
    <row r="163" spans="1:7" s="45" customFormat="1" x14ac:dyDescent="0.25">
      <c r="A163" s="68"/>
      <c r="C163" s="52"/>
      <c r="D163" s="52"/>
      <c r="E163" s="52"/>
      <c r="F163" s="52"/>
      <c r="G163" s="52"/>
    </row>
    <row r="164" spans="1:7" s="45" customFormat="1" x14ac:dyDescent="0.25">
      <c r="A164" s="68"/>
      <c r="C164" s="52"/>
      <c r="D164" s="52"/>
      <c r="E164" s="52"/>
      <c r="F164" s="52"/>
      <c r="G164" s="52"/>
    </row>
    <row r="165" spans="1:7" s="45" customFormat="1" x14ac:dyDescent="0.25">
      <c r="A165" s="68"/>
      <c r="C165" s="52"/>
      <c r="D165" s="52"/>
      <c r="E165" s="52"/>
      <c r="F165" s="52"/>
      <c r="G165" s="52"/>
    </row>
    <row r="166" spans="1:7" s="45" customFormat="1" x14ac:dyDescent="0.25">
      <c r="A166" s="68"/>
      <c r="C166" s="52"/>
      <c r="D166" s="52"/>
      <c r="E166" s="52"/>
      <c r="F166" s="52"/>
      <c r="G166" s="52"/>
    </row>
    <row r="167" spans="1:7" s="45" customFormat="1" x14ac:dyDescent="0.25">
      <c r="A167" s="68"/>
      <c r="C167" s="52"/>
      <c r="D167" s="52"/>
      <c r="E167" s="52"/>
      <c r="F167" s="52"/>
      <c r="G167" s="52"/>
    </row>
    <row r="168" spans="1:7" s="45" customFormat="1" x14ac:dyDescent="0.25">
      <c r="A168" s="68"/>
      <c r="C168" s="52"/>
      <c r="D168" s="52"/>
      <c r="E168" s="52"/>
      <c r="F168" s="52"/>
      <c r="G168" s="52"/>
    </row>
    <row r="169" spans="1:7" s="45" customFormat="1" x14ac:dyDescent="0.25">
      <c r="A169" s="68"/>
      <c r="C169" s="52"/>
      <c r="D169" s="52"/>
      <c r="E169" s="52"/>
      <c r="F169" s="52"/>
      <c r="G169" s="52"/>
    </row>
    <row r="170" spans="1:7" s="45" customFormat="1" x14ac:dyDescent="0.25">
      <c r="A170" s="68"/>
      <c r="C170" s="52"/>
      <c r="D170" s="52"/>
      <c r="E170" s="52"/>
      <c r="F170" s="52"/>
      <c r="G170" s="52"/>
    </row>
    <row r="171" spans="1:7" s="45" customFormat="1" x14ac:dyDescent="0.25">
      <c r="A171" s="68"/>
      <c r="C171" s="52"/>
      <c r="D171" s="52"/>
      <c r="E171" s="52"/>
      <c r="F171" s="52"/>
      <c r="G171" s="52"/>
    </row>
    <row r="172" spans="1:7" s="45" customFormat="1" x14ac:dyDescent="0.25">
      <c r="A172" s="68"/>
      <c r="C172" s="52"/>
      <c r="D172" s="52"/>
      <c r="E172" s="52"/>
      <c r="F172" s="52"/>
      <c r="G172" s="52"/>
    </row>
    <row r="173" spans="1:7" s="45" customFormat="1" x14ac:dyDescent="0.25">
      <c r="A173" s="68"/>
      <c r="C173" s="52"/>
      <c r="D173" s="52"/>
      <c r="E173" s="52"/>
      <c r="F173" s="52"/>
      <c r="G173" s="52"/>
    </row>
    <row r="174" spans="1:7" s="45" customFormat="1" x14ac:dyDescent="0.25">
      <c r="A174" s="68"/>
      <c r="C174" s="52"/>
      <c r="D174" s="52"/>
      <c r="E174" s="52"/>
      <c r="F174" s="52"/>
      <c r="G174" s="52"/>
    </row>
    <row r="175" spans="1:7" s="45" customFormat="1" x14ac:dyDescent="0.25">
      <c r="A175" s="68"/>
      <c r="C175" s="52"/>
      <c r="D175" s="52"/>
      <c r="E175" s="52"/>
      <c r="F175" s="52"/>
      <c r="G175" s="52"/>
    </row>
    <row r="176" spans="1:7" s="45" customFormat="1" x14ac:dyDescent="0.25">
      <c r="A176" s="68"/>
      <c r="C176" s="52"/>
      <c r="D176" s="52"/>
      <c r="E176" s="52"/>
      <c r="F176" s="52"/>
      <c r="G176" s="52"/>
    </row>
    <row r="177" spans="1:7" s="45" customFormat="1" x14ac:dyDescent="0.25">
      <c r="A177" s="68"/>
      <c r="C177" s="52"/>
      <c r="D177" s="52"/>
      <c r="E177" s="52"/>
      <c r="F177" s="52"/>
      <c r="G177" s="52"/>
    </row>
    <row r="178" spans="1:7" s="45" customFormat="1" x14ac:dyDescent="0.25">
      <c r="A178" s="68"/>
      <c r="C178" s="52"/>
      <c r="D178" s="52"/>
      <c r="E178" s="52"/>
      <c r="F178" s="52"/>
      <c r="G178" s="52"/>
    </row>
    <row r="179" spans="1:7" s="45" customFormat="1" x14ac:dyDescent="0.25">
      <c r="A179" s="68"/>
      <c r="C179" s="52"/>
      <c r="D179" s="52"/>
      <c r="E179" s="52"/>
      <c r="F179" s="52"/>
      <c r="G179" s="52"/>
    </row>
    <row r="180" spans="1:7" s="45" customFormat="1" x14ac:dyDescent="0.25">
      <c r="A180" s="68"/>
      <c r="C180" s="52"/>
      <c r="D180" s="52"/>
      <c r="E180" s="52"/>
      <c r="F180" s="52"/>
      <c r="G180" s="52"/>
    </row>
    <row r="181" spans="1:7" s="45" customFormat="1" x14ac:dyDescent="0.25">
      <c r="A181" s="68"/>
      <c r="C181" s="52"/>
      <c r="D181" s="52"/>
      <c r="E181" s="52"/>
      <c r="F181" s="52"/>
      <c r="G181" s="52"/>
    </row>
    <row r="182" spans="1:7" s="45" customFormat="1" x14ac:dyDescent="0.25">
      <c r="A182" s="68"/>
      <c r="C182" s="52"/>
      <c r="D182" s="52"/>
      <c r="E182" s="52"/>
      <c r="F182" s="52"/>
      <c r="G182" s="52"/>
    </row>
    <row r="183" spans="1:7" s="45" customFormat="1" x14ac:dyDescent="0.25">
      <c r="A183" s="68"/>
      <c r="C183" s="52"/>
      <c r="D183" s="52"/>
      <c r="E183" s="52"/>
      <c r="F183" s="52"/>
      <c r="G183" s="52"/>
    </row>
    <row r="184" spans="1:7" s="45" customFormat="1" x14ac:dyDescent="0.25">
      <c r="A184" s="68"/>
      <c r="C184" s="52"/>
      <c r="D184" s="52"/>
      <c r="E184" s="52"/>
      <c r="F184" s="52"/>
      <c r="G184" s="52"/>
    </row>
    <row r="185" spans="1:7" s="45" customFormat="1" x14ac:dyDescent="0.25">
      <c r="A185" s="68"/>
      <c r="C185" s="52"/>
      <c r="D185" s="52"/>
      <c r="E185" s="52"/>
      <c r="F185" s="52"/>
      <c r="G185" s="52"/>
    </row>
    <row r="186" spans="1:7" s="45" customFormat="1" x14ac:dyDescent="0.25">
      <c r="A186" s="68"/>
      <c r="C186" s="52"/>
      <c r="D186" s="52"/>
      <c r="E186" s="52"/>
      <c r="F186" s="52"/>
      <c r="G186" s="52"/>
    </row>
    <row r="187" spans="1:7" s="45" customFormat="1" x14ac:dyDescent="0.25">
      <c r="A187" s="68"/>
      <c r="C187" s="52"/>
      <c r="D187" s="52"/>
      <c r="E187" s="52"/>
      <c r="F187" s="52"/>
      <c r="G187" s="52"/>
    </row>
    <row r="188" spans="1:7" s="45" customFormat="1" x14ac:dyDescent="0.25">
      <c r="A188" s="68"/>
      <c r="C188" s="52"/>
      <c r="D188" s="52"/>
      <c r="E188" s="52"/>
      <c r="F188" s="52"/>
      <c r="G188" s="52"/>
    </row>
    <row r="189" spans="1:7" s="45" customFormat="1" x14ac:dyDescent="0.25">
      <c r="A189" s="68"/>
      <c r="C189" s="52"/>
      <c r="D189" s="52"/>
      <c r="E189" s="52"/>
      <c r="F189" s="52"/>
      <c r="G189" s="52"/>
    </row>
    <row r="190" spans="1:7" s="45" customFormat="1" x14ac:dyDescent="0.25">
      <c r="A190" s="68"/>
      <c r="C190" s="52"/>
      <c r="D190" s="52"/>
      <c r="E190" s="52"/>
      <c r="F190" s="52"/>
      <c r="G190" s="52"/>
    </row>
    <row r="191" spans="1:7" s="45" customFormat="1" x14ac:dyDescent="0.25">
      <c r="A191" s="68"/>
      <c r="C191" s="52"/>
      <c r="D191" s="52"/>
      <c r="E191" s="52"/>
      <c r="F191" s="52"/>
      <c r="G191" s="52"/>
    </row>
    <row r="192" spans="1:7" s="45" customFormat="1" x14ac:dyDescent="0.25">
      <c r="A192" s="68"/>
      <c r="C192" s="52"/>
      <c r="D192" s="52"/>
      <c r="E192" s="52"/>
      <c r="F192" s="52"/>
      <c r="G192" s="52"/>
    </row>
    <row r="193" spans="1:7" s="45" customFormat="1" x14ac:dyDescent="0.25">
      <c r="A193" s="68"/>
      <c r="C193" s="52"/>
      <c r="D193" s="52"/>
      <c r="E193" s="52"/>
      <c r="F193" s="52"/>
      <c r="G193" s="52"/>
    </row>
    <row r="194" spans="1:7" s="45" customFormat="1" x14ac:dyDescent="0.25">
      <c r="A194" s="68"/>
      <c r="C194" s="52"/>
      <c r="D194" s="52"/>
      <c r="E194" s="52"/>
      <c r="F194" s="52"/>
      <c r="G194" s="52"/>
    </row>
    <row r="195" spans="1:7" s="45" customFormat="1" x14ac:dyDescent="0.25">
      <c r="A195" s="68"/>
      <c r="C195" s="52"/>
      <c r="D195" s="52"/>
      <c r="E195" s="52"/>
      <c r="F195" s="52"/>
      <c r="G195" s="52"/>
    </row>
    <row r="196" spans="1:7" s="45" customFormat="1" x14ac:dyDescent="0.25">
      <c r="A196" s="68"/>
      <c r="C196" s="52"/>
      <c r="D196" s="52"/>
      <c r="E196" s="52"/>
      <c r="F196" s="52"/>
      <c r="G196" s="52"/>
    </row>
    <row r="197" spans="1:7" s="45" customFormat="1" x14ac:dyDescent="0.25">
      <c r="A197" s="68"/>
      <c r="C197" s="52"/>
      <c r="D197" s="52"/>
      <c r="E197" s="52"/>
      <c r="F197" s="52"/>
      <c r="G197" s="52"/>
    </row>
    <row r="198" spans="1:7" s="45" customFormat="1" x14ac:dyDescent="0.25">
      <c r="A198" s="68"/>
      <c r="C198" s="52"/>
      <c r="D198" s="52"/>
      <c r="E198" s="52"/>
      <c r="F198" s="52"/>
      <c r="G198" s="52"/>
    </row>
    <row r="199" spans="1:7" s="45" customFormat="1" x14ac:dyDescent="0.25">
      <c r="A199" s="68"/>
      <c r="C199" s="52"/>
      <c r="D199" s="52"/>
      <c r="E199" s="52"/>
      <c r="F199" s="52"/>
      <c r="G199" s="52"/>
    </row>
    <row r="200" spans="1:7" s="45" customFormat="1" x14ac:dyDescent="0.25">
      <c r="A200" s="68"/>
      <c r="C200" s="52"/>
      <c r="D200" s="52"/>
      <c r="E200" s="52"/>
      <c r="F200" s="52"/>
      <c r="G200" s="52"/>
    </row>
    <row r="201" spans="1:7" s="45" customFormat="1" x14ac:dyDescent="0.25">
      <c r="A201" s="68"/>
      <c r="C201" s="52"/>
      <c r="D201" s="52"/>
      <c r="E201" s="52"/>
      <c r="F201" s="52"/>
      <c r="G201" s="52"/>
    </row>
    <row r="202" spans="1:7" s="45" customFormat="1" x14ac:dyDescent="0.25">
      <c r="A202" s="68"/>
      <c r="C202" s="52"/>
      <c r="D202" s="52"/>
      <c r="E202" s="52"/>
      <c r="F202" s="52"/>
      <c r="G202" s="52"/>
    </row>
    <row r="203" spans="1:7" s="45" customFormat="1" x14ac:dyDescent="0.25">
      <c r="A203" s="68"/>
      <c r="C203" s="52"/>
      <c r="D203" s="52"/>
      <c r="E203" s="52"/>
      <c r="F203" s="52"/>
      <c r="G203" s="52"/>
    </row>
    <row r="204" spans="1:7" s="45" customFormat="1" x14ac:dyDescent="0.25">
      <c r="A204" s="68"/>
      <c r="C204" s="52"/>
      <c r="D204" s="52"/>
      <c r="E204" s="52"/>
      <c r="F204" s="52"/>
      <c r="G204" s="52"/>
    </row>
    <row r="205" spans="1:7" s="45" customFormat="1" x14ac:dyDescent="0.25">
      <c r="A205" s="68"/>
      <c r="C205" s="52"/>
      <c r="D205" s="52"/>
      <c r="E205" s="52"/>
      <c r="F205" s="52"/>
      <c r="G205" s="52"/>
    </row>
    <row r="206" spans="1:7" s="45" customFormat="1" x14ac:dyDescent="0.25">
      <c r="A206" s="68"/>
      <c r="C206" s="52"/>
      <c r="D206" s="52"/>
      <c r="E206" s="52"/>
      <c r="F206" s="52"/>
      <c r="G206" s="52"/>
    </row>
    <row r="207" spans="1:7" s="45" customFormat="1" x14ac:dyDescent="0.25">
      <c r="A207" s="68"/>
      <c r="C207" s="52"/>
      <c r="D207" s="52"/>
      <c r="E207" s="52"/>
      <c r="F207" s="52"/>
      <c r="G207" s="52"/>
    </row>
    <row r="208" spans="1:7" s="45" customFormat="1" x14ac:dyDescent="0.25">
      <c r="A208" s="68"/>
      <c r="C208" s="52"/>
      <c r="D208" s="52"/>
      <c r="E208" s="52"/>
      <c r="F208" s="52"/>
      <c r="G208" s="52"/>
    </row>
    <row r="209" spans="1:8" s="45" customFormat="1" x14ac:dyDescent="0.25">
      <c r="A209" s="68"/>
      <c r="C209" s="52"/>
      <c r="D209" s="52"/>
      <c r="E209" s="52"/>
      <c r="F209" s="52"/>
      <c r="G209" s="52"/>
    </row>
    <row r="210" spans="1:8" s="45" customFormat="1" x14ac:dyDescent="0.25">
      <c r="A210" s="68"/>
      <c r="C210" s="52"/>
      <c r="D210" s="52"/>
      <c r="E210" s="52"/>
      <c r="F210" s="52"/>
      <c r="G210" s="52"/>
    </row>
    <row r="211" spans="1:8" x14ac:dyDescent="0.25">
      <c r="B211" s="45"/>
      <c r="C211" s="52"/>
      <c r="D211" s="52"/>
      <c r="E211" s="52"/>
      <c r="F211" s="52"/>
      <c r="G211" s="52"/>
      <c r="H211" s="45"/>
    </row>
    <row r="212" spans="1:8" x14ac:dyDescent="0.25">
      <c r="B212" s="45"/>
      <c r="C212" s="52"/>
      <c r="D212" s="52"/>
      <c r="E212" s="52"/>
      <c r="F212" s="52"/>
      <c r="G212" s="52"/>
      <c r="H212" s="45"/>
    </row>
    <row r="213" spans="1:8" x14ac:dyDescent="0.25">
      <c r="B213" s="45"/>
      <c r="C213" s="52"/>
      <c r="D213" s="52"/>
      <c r="E213" s="52"/>
      <c r="F213" s="52"/>
      <c r="G213" s="52"/>
      <c r="H213" s="45"/>
    </row>
    <row r="214" spans="1:8" x14ac:dyDescent="0.25">
      <c r="B214" s="45"/>
      <c r="C214" s="52"/>
      <c r="D214" s="52"/>
      <c r="E214" s="52"/>
      <c r="F214" s="52"/>
      <c r="G214" s="52"/>
      <c r="H214" s="45"/>
    </row>
    <row r="215" spans="1:8" x14ac:dyDescent="0.25">
      <c r="B215" s="45"/>
      <c r="C215" s="52"/>
      <c r="D215" s="52"/>
      <c r="E215" s="52"/>
      <c r="F215" s="52"/>
      <c r="G215" s="52"/>
      <c r="H215" s="45"/>
    </row>
  </sheetData>
  <mergeCells count="6">
    <mergeCell ref="B6:H6"/>
    <mergeCell ref="B30:H30"/>
    <mergeCell ref="D2:E2"/>
    <mergeCell ref="C3:F3"/>
    <mergeCell ref="C4:F4"/>
    <mergeCell ref="E5:F5"/>
  </mergeCells>
  <phoneticPr fontId="0" type="noConversion"/>
  <printOptions horizontalCentered="1"/>
  <pageMargins left="0.55118110236220474" right="0.23622047244094491" top="0.78740157480314965" bottom="0.98425196850393704" header="0.51181102362204722" footer="0.51181102362204722"/>
  <pageSetup paperSize="9" scale="75" orientation="portrait" r:id="rId1"/>
  <headerFooter alignWithMargins="0">
    <oddFooter>&amp;LDCA&amp;R&amp;F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1:H48"/>
  <sheetViews>
    <sheetView showGridLines="0" topLeftCell="A4" zoomScale="87" zoomScaleNormal="100" workbookViewId="0">
      <selection activeCell="L15" sqref="L15"/>
    </sheetView>
  </sheetViews>
  <sheetFormatPr defaultColWidth="11.44140625" defaultRowHeight="13.2" x14ac:dyDescent="0.25"/>
  <cols>
    <col min="2" max="2" width="22.44140625" customWidth="1"/>
    <col min="3" max="3" width="29.109375" customWidth="1"/>
    <col min="4" max="8" width="18.5546875" customWidth="1"/>
  </cols>
  <sheetData>
    <row r="1" spans="2:8" ht="13.8" thickBot="1" x14ac:dyDescent="0.3"/>
    <row r="2" spans="2:8" ht="24.6" x14ac:dyDescent="0.45">
      <c r="B2" s="142"/>
      <c r="C2" s="143"/>
      <c r="D2" s="497" t="s">
        <v>0</v>
      </c>
      <c r="E2" s="497"/>
      <c r="F2" s="144"/>
      <c r="G2" s="144"/>
      <c r="H2" s="145"/>
    </row>
    <row r="3" spans="2:8" ht="18" x14ac:dyDescent="0.25">
      <c r="B3" s="183"/>
      <c r="C3" s="184"/>
      <c r="D3" s="494" t="s">
        <v>291</v>
      </c>
      <c r="E3" s="494"/>
      <c r="F3" s="185"/>
      <c r="G3" s="185"/>
      <c r="H3" s="146" t="str">
        <f>'Total Jets'!$H$3</f>
        <v>SOI/SOE</v>
      </c>
    </row>
    <row r="4" spans="2:8" ht="18.600000000000001" thickBot="1" x14ac:dyDescent="0.4">
      <c r="B4" s="147"/>
      <c r="C4" s="148"/>
      <c r="D4" s="498" t="s">
        <v>305</v>
      </c>
      <c r="E4" s="498"/>
      <c r="F4" s="149"/>
      <c r="G4" s="149"/>
      <c r="H4" s="150"/>
    </row>
    <row r="5" spans="2:8" ht="17.399999999999999" x14ac:dyDescent="0.3">
      <c r="B5" s="26"/>
      <c r="C5" s="24"/>
      <c r="D5" s="380" t="str">
        <f>'Total Jets'!$D$5</f>
        <v>SOI/SOE -</v>
      </c>
      <c r="E5" s="499">
        <f>'Total Jets'!E5</f>
        <v>45627</v>
      </c>
      <c r="F5" s="499"/>
      <c r="G5" s="25"/>
      <c r="H5" s="25"/>
    </row>
    <row r="6" spans="2:8" ht="18.600000000000001" thickBot="1" x14ac:dyDescent="0.4">
      <c r="B6" s="6" t="s">
        <v>1</v>
      </c>
      <c r="C6" s="7"/>
      <c r="D6" s="7"/>
      <c r="E6" s="7"/>
      <c r="F6" s="7"/>
      <c r="G6" s="7"/>
      <c r="H6" s="7"/>
    </row>
    <row r="7" spans="2:8" ht="31.8" thickBot="1" x14ac:dyDescent="0.3">
      <c r="B7" s="111" t="s">
        <v>2</v>
      </c>
      <c r="C7" s="93" t="s">
        <v>3</v>
      </c>
      <c r="D7" s="98" t="s">
        <v>282</v>
      </c>
      <c r="E7" s="93" t="s">
        <v>4</v>
      </c>
      <c r="F7" s="93" t="s">
        <v>5</v>
      </c>
      <c r="G7" s="93" t="s">
        <v>6</v>
      </c>
      <c r="H7" s="112" t="s">
        <v>283</v>
      </c>
    </row>
    <row r="8" spans="2:8" ht="25.5" customHeight="1" x14ac:dyDescent="0.25">
      <c r="B8" s="151" t="s">
        <v>7</v>
      </c>
      <c r="C8" s="152" t="s">
        <v>8</v>
      </c>
      <c r="D8" s="153">
        <v>1</v>
      </c>
      <c r="E8" s="115">
        <v>0</v>
      </c>
      <c r="F8" s="153">
        <f>D8+E8</f>
        <v>1</v>
      </c>
      <c r="G8" s="115">
        <v>1</v>
      </c>
      <c r="H8" s="177">
        <f t="shared" ref="H8:H39" si="0">D8-G8</f>
        <v>0</v>
      </c>
    </row>
    <row r="9" spans="2:8" ht="25.5" customHeight="1" x14ac:dyDescent="0.25">
      <c r="B9" s="122" t="s">
        <v>9</v>
      </c>
      <c r="C9" s="62" t="s">
        <v>10</v>
      </c>
      <c r="D9" s="139">
        <v>1</v>
      </c>
      <c r="E9" s="43">
        <v>0</v>
      </c>
      <c r="F9" s="139">
        <f t="shared" ref="F9:F40" si="1">D9+E9</f>
        <v>1</v>
      </c>
      <c r="G9" s="43">
        <v>1</v>
      </c>
      <c r="H9" s="178">
        <f t="shared" si="0"/>
        <v>0</v>
      </c>
    </row>
    <row r="10" spans="2:8" ht="25.5" customHeight="1" x14ac:dyDescent="0.25">
      <c r="B10" s="122" t="s">
        <v>11</v>
      </c>
      <c r="C10" s="62" t="s">
        <v>12</v>
      </c>
      <c r="D10" s="139">
        <v>2</v>
      </c>
      <c r="E10" s="43">
        <v>0</v>
      </c>
      <c r="F10" s="139">
        <f t="shared" si="1"/>
        <v>2</v>
      </c>
      <c r="G10" s="43">
        <v>2</v>
      </c>
      <c r="H10" s="178">
        <f t="shared" si="0"/>
        <v>0</v>
      </c>
    </row>
    <row r="11" spans="2:8" ht="25.5" customHeight="1" x14ac:dyDescent="0.25">
      <c r="B11" s="122" t="s">
        <v>13</v>
      </c>
      <c r="C11" s="62" t="s">
        <v>14</v>
      </c>
      <c r="D11" s="139">
        <v>10</v>
      </c>
      <c r="E11" s="43">
        <v>0</v>
      </c>
      <c r="F11" s="139">
        <f t="shared" si="1"/>
        <v>10</v>
      </c>
      <c r="G11" s="43">
        <v>10</v>
      </c>
      <c r="H11" s="178">
        <f t="shared" si="0"/>
        <v>0</v>
      </c>
    </row>
    <row r="12" spans="2:8" ht="25.5" customHeight="1" x14ac:dyDescent="0.25">
      <c r="B12" s="122" t="s">
        <v>15</v>
      </c>
      <c r="C12" s="62" t="s">
        <v>16</v>
      </c>
      <c r="D12" s="139">
        <v>2</v>
      </c>
      <c r="E12" s="43">
        <v>0</v>
      </c>
      <c r="F12" s="139">
        <f t="shared" si="1"/>
        <v>2</v>
      </c>
      <c r="G12" s="43">
        <v>2</v>
      </c>
      <c r="H12" s="178">
        <f t="shared" si="0"/>
        <v>0</v>
      </c>
    </row>
    <row r="13" spans="2:8" ht="25.5" customHeight="1" x14ac:dyDescent="0.25">
      <c r="B13" s="122" t="s">
        <v>17</v>
      </c>
      <c r="C13" s="62" t="s">
        <v>18</v>
      </c>
      <c r="D13" s="139">
        <v>4</v>
      </c>
      <c r="E13" s="43">
        <v>0</v>
      </c>
      <c r="F13" s="139">
        <f t="shared" si="1"/>
        <v>4</v>
      </c>
      <c r="G13" s="43">
        <v>4</v>
      </c>
      <c r="H13" s="178">
        <f t="shared" si="0"/>
        <v>0</v>
      </c>
    </row>
    <row r="14" spans="2:8" ht="25.5" customHeight="1" x14ac:dyDescent="0.25">
      <c r="B14" s="122" t="s">
        <v>17</v>
      </c>
      <c r="C14" s="62" t="s">
        <v>22</v>
      </c>
      <c r="D14" s="139">
        <v>3</v>
      </c>
      <c r="E14" s="43">
        <v>0</v>
      </c>
      <c r="F14" s="139">
        <f t="shared" si="1"/>
        <v>3</v>
      </c>
      <c r="G14" s="43">
        <v>3</v>
      </c>
      <c r="H14" s="178">
        <f t="shared" si="0"/>
        <v>0</v>
      </c>
    </row>
    <row r="15" spans="2:8" ht="25.5" customHeight="1" x14ac:dyDescent="0.25">
      <c r="B15" s="122" t="s">
        <v>17</v>
      </c>
      <c r="C15" s="62" t="s">
        <v>21</v>
      </c>
      <c r="D15" s="139">
        <v>1</v>
      </c>
      <c r="E15" s="43">
        <v>0</v>
      </c>
      <c r="F15" s="139">
        <f t="shared" si="1"/>
        <v>1</v>
      </c>
      <c r="G15" s="43">
        <v>1</v>
      </c>
      <c r="H15" s="178">
        <f t="shared" si="0"/>
        <v>0</v>
      </c>
    </row>
    <row r="16" spans="2:8" ht="25.5" customHeight="1" x14ac:dyDescent="0.25">
      <c r="B16" s="122" t="s">
        <v>17</v>
      </c>
      <c r="C16" s="62" t="s">
        <v>20</v>
      </c>
      <c r="D16" s="139">
        <v>2</v>
      </c>
      <c r="E16" s="43">
        <v>0</v>
      </c>
      <c r="F16" s="139">
        <f t="shared" si="1"/>
        <v>2</v>
      </c>
      <c r="G16" s="43">
        <v>2</v>
      </c>
      <c r="H16" s="178">
        <f t="shared" si="0"/>
        <v>0</v>
      </c>
    </row>
    <row r="17" spans="2:8" ht="25.5" customHeight="1" x14ac:dyDescent="0.25">
      <c r="B17" s="122" t="s">
        <v>17</v>
      </c>
      <c r="C17" s="14" t="s">
        <v>23</v>
      </c>
      <c r="D17" s="9">
        <v>3</v>
      </c>
      <c r="E17" s="43">
        <v>0</v>
      </c>
      <c r="F17" s="9">
        <f t="shared" si="1"/>
        <v>3</v>
      </c>
      <c r="G17" s="5">
        <v>3</v>
      </c>
      <c r="H17" s="178">
        <f t="shared" si="0"/>
        <v>0</v>
      </c>
    </row>
    <row r="18" spans="2:8" ht="25.5" customHeight="1" x14ac:dyDescent="0.25">
      <c r="B18" s="122" t="s">
        <v>17</v>
      </c>
      <c r="C18" s="14" t="s">
        <v>24</v>
      </c>
      <c r="D18" s="9">
        <v>1</v>
      </c>
      <c r="E18" s="43">
        <v>0</v>
      </c>
      <c r="F18" s="9">
        <f t="shared" si="1"/>
        <v>1</v>
      </c>
      <c r="G18" s="5">
        <v>1</v>
      </c>
      <c r="H18" s="178">
        <f t="shared" si="0"/>
        <v>0</v>
      </c>
    </row>
    <row r="19" spans="2:8" ht="25.5" customHeight="1" x14ac:dyDescent="0.25">
      <c r="B19" s="122" t="s">
        <v>17</v>
      </c>
      <c r="C19" s="14" t="s">
        <v>25</v>
      </c>
      <c r="D19" s="9">
        <v>1</v>
      </c>
      <c r="E19" s="43">
        <v>0</v>
      </c>
      <c r="F19" s="9">
        <f t="shared" si="1"/>
        <v>1</v>
      </c>
      <c r="G19" s="5">
        <v>1</v>
      </c>
      <c r="H19" s="178">
        <f t="shared" si="0"/>
        <v>0</v>
      </c>
    </row>
    <row r="20" spans="2:8" ht="25.5" customHeight="1" x14ac:dyDescent="0.25">
      <c r="B20" s="122" t="s">
        <v>17</v>
      </c>
      <c r="C20" s="62" t="s">
        <v>19</v>
      </c>
      <c r="D20" s="139">
        <v>12</v>
      </c>
      <c r="E20" s="43">
        <v>0</v>
      </c>
      <c r="F20" s="139">
        <f t="shared" si="1"/>
        <v>12</v>
      </c>
      <c r="G20" s="5">
        <v>12</v>
      </c>
      <c r="H20" s="178">
        <f t="shared" si="0"/>
        <v>0</v>
      </c>
    </row>
    <row r="21" spans="2:8" ht="25.5" customHeight="1" x14ac:dyDescent="0.25">
      <c r="B21" s="122" t="s">
        <v>17</v>
      </c>
      <c r="C21" s="14" t="s">
        <v>26</v>
      </c>
      <c r="D21" s="9">
        <v>1</v>
      </c>
      <c r="E21" s="43">
        <v>0</v>
      </c>
      <c r="F21" s="9">
        <f t="shared" si="1"/>
        <v>1</v>
      </c>
      <c r="G21" s="5">
        <v>1</v>
      </c>
      <c r="H21" s="178">
        <f t="shared" si="0"/>
        <v>0</v>
      </c>
    </row>
    <row r="22" spans="2:8" ht="25.5" customHeight="1" x14ac:dyDescent="0.25">
      <c r="B22" s="122" t="s">
        <v>17</v>
      </c>
      <c r="C22" s="62" t="s">
        <v>5</v>
      </c>
      <c r="D22" s="139">
        <v>1</v>
      </c>
      <c r="E22" s="43">
        <v>0</v>
      </c>
      <c r="F22" s="139">
        <f t="shared" si="1"/>
        <v>1</v>
      </c>
      <c r="G22" s="43">
        <v>1</v>
      </c>
      <c r="H22" s="178">
        <f t="shared" si="0"/>
        <v>0</v>
      </c>
    </row>
    <row r="23" spans="2:8" ht="25.5" customHeight="1" x14ac:dyDescent="0.25">
      <c r="B23" s="122" t="s">
        <v>27</v>
      </c>
      <c r="C23" s="62" t="s">
        <v>28</v>
      </c>
      <c r="D23" s="139">
        <v>5</v>
      </c>
      <c r="E23" s="43">
        <v>0</v>
      </c>
      <c r="F23" s="139">
        <f t="shared" si="1"/>
        <v>5</v>
      </c>
      <c r="G23" s="43">
        <v>5</v>
      </c>
      <c r="H23" s="178">
        <f t="shared" si="0"/>
        <v>0</v>
      </c>
    </row>
    <row r="24" spans="2:8" ht="25.5" customHeight="1" x14ac:dyDescent="0.25">
      <c r="B24" s="122" t="s">
        <v>29</v>
      </c>
      <c r="C24" s="62" t="s">
        <v>30</v>
      </c>
      <c r="D24" s="139">
        <v>2</v>
      </c>
      <c r="E24" s="43">
        <v>0</v>
      </c>
      <c r="F24" s="139">
        <f t="shared" si="1"/>
        <v>2</v>
      </c>
      <c r="G24" s="43">
        <v>2</v>
      </c>
      <c r="H24" s="178">
        <f t="shared" si="0"/>
        <v>0</v>
      </c>
    </row>
    <row r="25" spans="2:8" ht="25.5" customHeight="1" x14ac:dyDescent="0.25">
      <c r="B25" s="122" t="s">
        <v>29</v>
      </c>
      <c r="C25" s="62" t="s">
        <v>31</v>
      </c>
      <c r="D25" s="139">
        <v>4</v>
      </c>
      <c r="E25" s="43">
        <v>0</v>
      </c>
      <c r="F25" s="139">
        <f t="shared" si="1"/>
        <v>4</v>
      </c>
      <c r="G25" s="43">
        <v>4</v>
      </c>
      <c r="H25" s="178">
        <f t="shared" si="0"/>
        <v>0</v>
      </c>
    </row>
    <row r="26" spans="2:8" ht="25.5" customHeight="1" x14ac:dyDescent="0.25">
      <c r="B26" s="122" t="s">
        <v>32</v>
      </c>
      <c r="C26" s="62" t="s">
        <v>33</v>
      </c>
      <c r="D26" s="139">
        <v>10</v>
      </c>
      <c r="E26" s="43">
        <v>0</v>
      </c>
      <c r="F26" s="139">
        <f t="shared" si="1"/>
        <v>10</v>
      </c>
      <c r="G26" s="43">
        <v>10</v>
      </c>
      <c r="H26" s="178">
        <f t="shared" si="0"/>
        <v>0</v>
      </c>
    </row>
    <row r="27" spans="2:8" ht="25.5" customHeight="1" x14ac:dyDescent="0.25">
      <c r="B27" s="122" t="s">
        <v>32</v>
      </c>
      <c r="C27" s="62" t="s">
        <v>34</v>
      </c>
      <c r="D27" s="139">
        <v>2</v>
      </c>
      <c r="E27" s="43">
        <v>0</v>
      </c>
      <c r="F27" s="139">
        <f t="shared" si="1"/>
        <v>2</v>
      </c>
      <c r="G27" s="43">
        <v>2</v>
      </c>
      <c r="H27" s="178">
        <f t="shared" si="0"/>
        <v>0</v>
      </c>
    </row>
    <row r="28" spans="2:8" ht="25.5" customHeight="1" x14ac:dyDescent="0.25">
      <c r="B28" s="122" t="s">
        <v>35</v>
      </c>
      <c r="C28" s="62" t="s">
        <v>36</v>
      </c>
      <c r="D28" s="139">
        <v>12</v>
      </c>
      <c r="E28" s="43">
        <v>0</v>
      </c>
      <c r="F28" s="139">
        <f t="shared" si="1"/>
        <v>12</v>
      </c>
      <c r="G28" s="43">
        <v>12</v>
      </c>
      <c r="H28" s="178">
        <f t="shared" si="0"/>
        <v>0</v>
      </c>
    </row>
    <row r="29" spans="2:8" ht="25.5" customHeight="1" x14ac:dyDescent="0.25">
      <c r="B29" s="122" t="s">
        <v>37</v>
      </c>
      <c r="C29" s="62" t="s">
        <v>38</v>
      </c>
      <c r="D29" s="139">
        <v>3</v>
      </c>
      <c r="E29" s="43">
        <v>0</v>
      </c>
      <c r="F29" s="139">
        <f t="shared" si="1"/>
        <v>3</v>
      </c>
      <c r="G29" s="43">
        <v>3</v>
      </c>
      <c r="H29" s="178">
        <f t="shared" si="0"/>
        <v>0</v>
      </c>
    </row>
    <row r="30" spans="2:8" ht="25.5" customHeight="1" x14ac:dyDescent="0.25">
      <c r="B30" s="122" t="s">
        <v>39</v>
      </c>
      <c r="C30" s="62" t="s">
        <v>40</v>
      </c>
      <c r="D30" s="139">
        <v>4</v>
      </c>
      <c r="E30" s="43">
        <v>0</v>
      </c>
      <c r="F30" s="139">
        <f t="shared" si="1"/>
        <v>4</v>
      </c>
      <c r="G30" s="43">
        <v>4</v>
      </c>
      <c r="H30" s="178">
        <f t="shared" si="0"/>
        <v>0</v>
      </c>
    </row>
    <row r="31" spans="2:8" ht="25.5" customHeight="1" x14ac:dyDescent="0.25">
      <c r="B31" s="122" t="s">
        <v>41</v>
      </c>
      <c r="C31" s="62" t="s">
        <v>42</v>
      </c>
      <c r="D31" s="139">
        <v>14</v>
      </c>
      <c r="E31" s="43">
        <v>0</v>
      </c>
      <c r="F31" s="139">
        <f t="shared" si="1"/>
        <v>14</v>
      </c>
      <c r="G31" s="43">
        <v>14</v>
      </c>
      <c r="H31" s="178">
        <f t="shared" si="0"/>
        <v>0</v>
      </c>
    </row>
    <row r="32" spans="2:8" ht="25.5" customHeight="1" x14ac:dyDescent="0.25">
      <c r="B32" s="122" t="s">
        <v>41</v>
      </c>
      <c r="C32" s="62" t="s">
        <v>43</v>
      </c>
      <c r="D32" s="139">
        <v>62</v>
      </c>
      <c r="E32" s="43">
        <v>0</v>
      </c>
      <c r="F32" s="139">
        <f t="shared" si="1"/>
        <v>62</v>
      </c>
      <c r="G32" s="43">
        <v>62</v>
      </c>
      <c r="H32" s="178">
        <f t="shared" si="0"/>
        <v>0</v>
      </c>
    </row>
    <row r="33" spans="2:8" ht="25.5" customHeight="1" x14ac:dyDescent="0.25">
      <c r="B33" s="122" t="s">
        <v>41</v>
      </c>
      <c r="C33" s="62" t="s">
        <v>44</v>
      </c>
      <c r="D33" s="139">
        <v>40</v>
      </c>
      <c r="E33" s="43">
        <v>0</v>
      </c>
      <c r="F33" s="139">
        <f t="shared" si="1"/>
        <v>40</v>
      </c>
      <c r="G33" s="43">
        <v>40</v>
      </c>
      <c r="H33" s="178">
        <f t="shared" si="0"/>
        <v>0</v>
      </c>
    </row>
    <row r="34" spans="2:8" ht="25.5" customHeight="1" x14ac:dyDescent="0.25">
      <c r="B34" s="122" t="s">
        <v>41</v>
      </c>
      <c r="C34" s="62" t="s">
        <v>45</v>
      </c>
      <c r="D34" s="139">
        <v>2</v>
      </c>
      <c r="E34" s="43">
        <v>0</v>
      </c>
      <c r="F34" s="139">
        <f t="shared" si="1"/>
        <v>2</v>
      </c>
      <c r="G34" s="43">
        <v>2</v>
      </c>
      <c r="H34" s="178">
        <f t="shared" si="0"/>
        <v>0</v>
      </c>
    </row>
    <row r="35" spans="2:8" ht="25.5" customHeight="1" x14ac:dyDescent="0.25">
      <c r="B35" s="122" t="s">
        <v>41</v>
      </c>
      <c r="C35" s="62" t="s">
        <v>46</v>
      </c>
      <c r="D35" s="139">
        <v>5</v>
      </c>
      <c r="E35" s="43">
        <v>0</v>
      </c>
      <c r="F35" s="139">
        <f t="shared" si="1"/>
        <v>5</v>
      </c>
      <c r="G35" s="43">
        <v>5</v>
      </c>
      <c r="H35" s="178">
        <f t="shared" si="0"/>
        <v>0</v>
      </c>
    </row>
    <row r="36" spans="2:8" ht="25.5" customHeight="1" x14ac:dyDescent="0.25">
      <c r="B36" s="122" t="s">
        <v>41</v>
      </c>
      <c r="C36" s="14" t="s">
        <v>47</v>
      </c>
      <c r="D36" s="9">
        <v>70</v>
      </c>
      <c r="E36" s="43">
        <v>0</v>
      </c>
      <c r="F36" s="9">
        <f t="shared" si="1"/>
        <v>70</v>
      </c>
      <c r="G36" s="5">
        <v>70</v>
      </c>
      <c r="H36" s="178">
        <f t="shared" si="0"/>
        <v>0</v>
      </c>
    </row>
    <row r="37" spans="2:8" ht="25.5" customHeight="1" x14ac:dyDescent="0.25">
      <c r="B37" s="122" t="s">
        <v>41</v>
      </c>
      <c r="C37" s="62" t="s">
        <v>48</v>
      </c>
      <c r="D37" s="139">
        <v>34</v>
      </c>
      <c r="E37" s="43">
        <v>0</v>
      </c>
      <c r="F37" s="139">
        <f t="shared" si="1"/>
        <v>34</v>
      </c>
      <c r="G37" s="43">
        <v>34</v>
      </c>
      <c r="H37" s="178">
        <f t="shared" si="0"/>
        <v>0</v>
      </c>
    </row>
    <row r="38" spans="2:8" ht="25.5" customHeight="1" x14ac:dyDescent="0.25">
      <c r="B38" s="122" t="s">
        <v>41</v>
      </c>
      <c r="C38" s="62" t="s">
        <v>49</v>
      </c>
      <c r="D38" s="139">
        <v>1</v>
      </c>
      <c r="E38" s="43">
        <v>0</v>
      </c>
      <c r="F38" s="139">
        <f t="shared" si="1"/>
        <v>1</v>
      </c>
      <c r="G38" s="43">
        <v>1</v>
      </c>
      <c r="H38" s="178">
        <f t="shared" si="0"/>
        <v>0</v>
      </c>
    </row>
    <row r="39" spans="2:8" ht="25.5" customHeight="1" x14ac:dyDescent="0.25">
      <c r="B39" s="122" t="s">
        <v>41</v>
      </c>
      <c r="C39" s="62" t="s">
        <v>50</v>
      </c>
      <c r="D39" s="139">
        <v>35</v>
      </c>
      <c r="E39" s="43">
        <v>0</v>
      </c>
      <c r="F39" s="139">
        <f t="shared" si="1"/>
        <v>35</v>
      </c>
      <c r="G39" s="43">
        <v>35</v>
      </c>
      <c r="H39" s="178">
        <f t="shared" si="0"/>
        <v>0</v>
      </c>
    </row>
    <row r="40" spans="2:8" ht="25.5" customHeight="1" x14ac:dyDescent="0.25">
      <c r="B40" s="131" t="s">
        <v>57</v>
      </c>
      <c r="C40" s="62" t="s">
        <v>58</v>
      </c>
      <c r="D40" s="43">
        <v>2</v>
      </c>
      <c r="E40" s="43">
        <v>0</v>
      </c>
      <c r="F40" s="43">
        <f t="shared" si="1"/>
        <v>2</v>
      </c>
      <c r="G40" s="43">
        <v>2</v>
      </c>
      <c r="H40" s="178">
        <f>D40-G40</f>
        <v>0</v>
      </c>
    </row>
    <row r="41" spans="2:8" ht="9" customHeight="1" thickBot="1" x14ac:dyDescent="0.3">
      <c r="B41" s="154"/>
      <c r="C41" s="155"/>
      <c r="D41" s="156"/>
      <c r="E41" s="157"/>
      <c r="F41" s="156"/>
      <c r="G41" s="157"/>
      <c r="H41" s="179"/>
    </row>
    <row r="42" spans="2:8" s="4" customFormat="1" ht="16.2" thickBot="1" x14ac:dyDescent="0.3">
      <c r="B42" s="140" t="s">
        <v>51</v>
      </c>
      <c r="C42" s="141"/>
      <c r="D42" s="137">
        <f>SUM(D8:D41)</f>
        <v>352</v>
      </c>
      <c r="E42" s="94">
        <f t="shared" ref="E42:H42" si="2">SUM(E8:E41)</f>
        <v>0</v>
      </c>
      <c r="F42" s="137">
        <f t="shared" si="2"/>
        <v>352</v>
      </c>
      <c r="G42" s="94">
        <f t="shared" si="2"/>
        <v>352</v>
      </c>
      <c r="H42" s="138">
        <f t="shared" si="2"/>
        <v>0</v>
      </c>
    </row>
    <row r="44" spans="2:8" ht="13.8" x14ac:dyDescent="0.25">
      <c r="B44" s="10" t="s">
        <v>52</v>
      </c>
      <c r="C44" s="11"/>
      <c r="D44" s="11"/>
      <c r="E44" s="11"/>
      <c r="F44" s="11"/>
      <c r="G44" s="12"/>
      <c r="H44" s="1"/>
    </row>
    <row r="45" spans="2:8" ht="13.8" x14ac:dyDescent="0.25">
      <c r="B45" s="13" t="s">
        <v>53</v>
      </c>
      <c r="C45" s="11"/>
      <c r="D45" s="11"/>
      <c r="E45" s="11"/>
      <c r="F45" s="11"/>
      <c r="G45" s="12"/>
      <c r="H45" s="1"/>
    </row>
    <row r="46" spans="2:8" ht="13.8" x14ac:dyDescent="0.25">
      <c r="B46" s="13" t="s">
        <v>54</v>
      </c>
      <c r="C46" s="11"/>
      <c r="D46" s="11"/>
      <c r="E46" s="11"/>
      <c r="F46" s="11"/>
      <c r="G46" s="12"/>
      <c r="H46" s="1"/>
    </row>
    <row r="47" spans="2:8" ht="13.8" x14ac:dyDescent="0.25">
      <c r="B47" s="13" t="s">
        <v>55</v>
      </c>
      <c r="C47" s="11"/>
      <c r="D47" s="11"/>
      <c r="E47" s="11"/>
      <c r="F47" s="11"/>
      <c r="G47" s="12"/>
    </row>
    <row r="48" spans="2:8" ht="13.8" x14ac:dyDescent="0.25">
      <c r="B48" s="13" t="s">
        <v>56</v>
      </c>
      <c r="C48" s="11"/>
      <c r="D48" s="11"/>
      <c r="E48" s="11"/>
      <c r="F48" s="11"/>
      <c r="G48" s="12"/>
      <c r="H48" s="1"/>
    </row>
  </sheetData>
  <sortState xmlns:xlrd2="http://schemas.microsoft.com/office/spreadsheetml/2017/richdata2" ref="B8:H41">
    <sortCondition ref="B8:B41"/>
    <sortCondition ref="C8:C41"/>
  </sortState>
  <mergeCells count="4">
    <mergeCell ref="D2:E2"/>
    <mergeCell ref="D3:E3"/>
    <mergeCell ref="D4:E4"/>
    <mergeCell ref="E5:F5"/>
  </mergeCells>
  <phoneticPr fontId="0" type="noConversion"/>
  <printOptions horizontalCentered="1" gridLinesSet="0"/>
  <pageMargins left="0.55118110236220474" right="0.23622047244094491" top="0.78740157480314965" bottom="0.98425196850393704" header="0.51181102362204722" footer="0.51181102362204722"/>
  <pageSetup paperSize="9" scale="64" orientation="portrait" r:id="rId1"/>
  <headerFooter alignWithMargins="0">
    <oddFooter>&amp;LDCA&amp;R&amp;F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pageSetUpPr fitToPage="1"/>
  </sheetPr>
  <dimension ref="B1:H24"/>
  <sheetViews>
    <sheetView showGridLines="0" zoomScaleNormal="100" workbookViewId="0">
      <selection activeCell="L14" sqref="L14"/>
    </sheetView>
  </sheetViews>
  <sheetFormatPr defaultColWidth="11.44140625" defaultRowHeight="13.2" x14ac:dyDescent="0.25"/>
  <cols>
    <col min="2" max="2" width="14.88671875" customWidth="1"/>
    <col min="3" max="3" width="32" customWidth="1"/>
    <col min="4" max="5" width="11.44140625" customWidth="1"/>
    <col min="6" max="6" width="11.109375" customWidth="1"/>
    <col min="7" max="7" width="12.44140625" customWidth="1"/>
    <col min="8" max="8" width="14.5546875" customWidth="1"/>
  </cols>
  <sheetData>
    <row r="1" spans="2:8" ht="13.8" thickBot="1" x14ac:dyDescent="0.3"/>
    <row r="2" spans="2:8" ht="24.6" x14ac:dyDescent="0.45">
      <c r="B2" s="254"/>
      <c r="C2" s="255"/>
      <c r="D2" s="497" t="s">
        <v>93</v>
      </c>
      <c r="E2" s="497"/>
      <c r="F2" s="255"/>
      <c r="G2" s="255"/>
      <c r="H2" s="256"/>
    </row>
    <row r="3" spans="2:8" ht="24.75" customHeight="1" x14ac:dyDescent="0.25">
      <c r="B3" s="181"/>
      <c r="C3" s="182"/>
      <c r="D3" s="89" t="s">
        <v>312</v>
      </c>
      <c r="E3" s="89"/>
      <c r="F3" s="182"/>
      <c r="G3" s="182"/>
      <c r="H3" s="110" t="str">
        <f>'Total Jets'!$H$3</f>
        <v>SOI/SOE</v>
      </c>
    </row>
    <row r="4" spans="2:8" ht="18.600000000000001" thickBot="1" x14ac:dyDescent="0.4">
      <c r="B4" s="265"/>
      <c r="C4" s="267" t="s">
        <v>313</v>
      </c>
      <c r="D4" s="265"/>
      <c r="E4" s="266"/>
      <c r="F4" s="266"/>
      <c r="G4" s="266"/>
      <c r="H4" s="267"/>
    </row>
    <row r="5" spans="2:8" ht="17.399999999999999" x14ac:dyDescent="0.3">
      <c r="B5" s="26"/>
      <c r="C5" s="24"/>
      <c r="D5" s="380" t="str">
        <f>'Total Jets'!$D$5</f>
        <v>SOI/SOE -</v>
      </c>
      <c r="E5" s="499">
        <f>'Total Jets'!E5</f>
        <v>45627</v>
      </c>
      <c r="F5" s="499"/>
      <c r="G5" s="25"/>
      <c r="H5" s="25"/>
    </row>
    <row r="6" spans="2:8" ht="18.600000000000001" thickBot="1" x14ac:dyDescent="0.4">
      <c r="B6" s="6" t="s">
        <v>1</v>
      </c>
      <c r="C6" s="7"/>
      <c r="D6" s="7"/>
      <c r="E6" s="7"/>
      <c r="F6" s="7"/>
      <c r="G6" s="7"/>
      <c r="H6" s="7"/>
    </row>
    <row r="7" spans="2:8" ht="47.4" thickBot="1" x14ac:dyDescent="0.3">
      <c r="B7" s="111" t="s">
        <v>2</v>
      </c>
      <c r="C7" s="93" t="s">
        <v>3</v>
      </c>
      <c r="D7" s="98" t="s">
        <v>282</v>
      </c>
      <c r="E7" s="93" t="s">
        <v>4</v>
      </c>
      <c r="F7" s="93" t="s">
        <v>5</v>
      </c>
      <c r="G7" s="93" t="s">
        <v>6</v>
      </c>
      <c r="H7" s="112" t="s">
        <v>283</v>
      </c>
    </row>
    <row r="8" spans="2:8" ht="25.5" customHeight="1" x14ac:dyDescent="0.25">
      <c r="B8" s="34" t="s">
        <v>29</v>
      </c>
      <c r="C8" s="14" t="s">
        <v>60</v>
      </c>
      <c r="D8" s="28">
        <v>3</v>
      </c>
      <c r="E8" s="28">
        <v>0</v>
      </c>
      <c r="F8" s="5">
        <f t="shared" ref="F8:F18" si="0">D8+E8</f>
        <v>3</v>
      </c>
      <c r="G8" s="35">
        <v>3</v>
      </c>
      <c r="H8" s="30">
        <f t="shared" ref="H8:H19" si="1">D8-G8</f>
        <v>0</v>
      </c>
    </row>
    <row r="9" spans="2:8" ht="25.5" customHeight="1" x14ac:dyDescent="0.25">
      <c r="B9" s="34" t="s">
        <v>32</v>
      </c>
      <c r="C9" s="32" t="s">
        <v>88</v>
      </c>
      <c r="D9" s="5">
        <v>3</v>
      </c>
      <c r="E9" s="5">
        <v>0</v>
      </c>
      <c r="F9" s="5">
        <f t="shared" si="0"/>
        <v>3</v>
      </c>
      <c r="G9" s="5">
        <v>3</v>
      </c>
      <c r="H9" s="30">
        <f t="shared" si="1"/>
        <v>0</v>
      </c>
    </row>
    <row r="10" spans="2:8" ht="25.5" customHeight="1" x14ac:dyDescent="0.25">
      <c r="B10" s="34" t="s">
        <v>32</v>
      </c>
      <c r="C10" s="32" t="s">
        <v>102</v>
      </c>
      <c r="D10" s="5">
        <v>1</v>
      </c>
      <c r="E10" s="5">
        <v>0</v>
      </c>
      <c r="F10" s="5">
        <f t="shared" si="0"/>
        <v>1</v>
      </c>
      <c r="G10" s="5">
        <v>1</v>
      </c>
      <c r="H10" s="30">
        <f t="shared" si="1"/>
        <v>0</v>
      </c>
    </row>
    <row r="11" spans="2:8" ht="25.5" customHeight="1" x14ac:dyDescent="0.25">
      <c r="B11" s="34" t="s">
        <v>32</v>
      </c>
      <c r="C11" s="32" t="s">
        <v>90</v>
      </c>
      <c r="D11" s="5">
        <v>3</v>
      </c>
      <c r="E11" s="5">
        <v>0</v>
      </c>
      <c r="F11" s="5">
        <f t="shared" si="0"/>
        <v>3</v>
      </c>
      <c r="G11" s="5">
        <v>3</v>
      </c>
      <c r="H11" s="30">
        <f t="shared" si="1"/>
        <v>0</v>
      </c>
    </row>
    <row r="12" spans="2:8" ht="25.5" customHeight="1" x14ac:dyDescent="0.25">
      <c r="B12" s="34" t="s">
        <v>32</v>
      </c>
      <c r="C12" s="32" t="s">
        <v>89</v>
      </c>
      <c r="D12" s="5">
        <v>3</v>
      </c>
      <c r="E12" s="5">
        <v>0</v>
      </c>
      <c r="F12" s="5">
        <f t="shared" si="0"/>
        <v>3</v>
      </c>
      <c r="G12" s="5">
        <v>3</v>
      </c>
      <c r="H12" s="30">
        <f t="shared" si="1"/>
        <v>0</v>
      </c>
    </row>
    <row r="13" spans="2:8" ht="25.5" customHeight="1" x14ac:dyDescent="0.25">
      <c r="B13" s="34" t="s">
        <v>117</v>
      </c>
      <c r="C13" s="32" t="s">
        <v>118</v>
      </c>
      <c r="D13" s="5">
        <v>1</v>
      </c>
      <c r="E13" s="5">
        <v>0</v>
      </c>
      <c r="F13" s="5">
        <f t="shared" si="0"/>
        <v>1</v>
      </c>
      <c r="G13" s="5">
        <v>1</v>
      </c>
      <c r="H13" s="30">
        <f t="shared" si="1"/>
        <v>0</v>
      </c>
    </row>
    <row r="14" spans="2:8" ht="25.5" customHeight="1" x14ac:dyDescent="0.25">
      <c r="B14" s="29" t="s">
        <v>37</v>
      </c>
      <c r="C14" s="15" t="s">
        <v>38</v>
      </c>
      <c r="D14" s="28">
        <v>2</v>
      </c>
      <c r="E14" s="28">
        <v>0</v>
      </c>
      <c r="F14" s="5">
        <f t="shared" si="0"/>
        <v>2</v>
      </c>
      <c r="G14" s="39">
        <v>2</v>
      </c>
      <c r="H14" s="30">
        <f t="shared" si="1"/>
        <v>0</v>
      </c>
    </row>
    <row r="15" spans="2:8" ht="25.5" customHeight="1" x14ac:dyDescent="0.25">
      <c r="B15" s="33" t="s">
        <v>150</v>
      </c>
      <c r="C15" s="14" t="s">
        <v>126</v>
      </c>
      <c r="D15" s="5">
        <v>5</v>
      </c>
      <c r="E15" s="5">
        <v>0</v>
      </c>
      <c r="F15" s="5">
        <f t="shared" si="0"/>
        <v>5</v>
      </c>
      <c r="G15" s="5">
        <v>5</v>
      </c>
      <c r="H15" s="30">
        <f t="shared" si="1"/>
        <v>0</v>
      </c>
    </row>
    <row r="16" spans="2:8" ht="25.5" customHeight="1" x14ac:dyDescent="0.25">
      <c r="B16" s="34" t="s">
        <v>61</v>
      </c>
      <c r="C16" s="32" t="s">
        <v>62</v>
      </c>
      <c r="D16" s="5">
        <v>2</v>
      </c>
      <c r="E16" s="5">
        <v>0</v>
      </c>
      <c r="F16" s="5">
        <f t="shared" si="0"/>
        <v>2</v>
      </c>
      <c r="G16" s="5">
        <v>2</v>
      </c>
      <c r="H16" s="30">
        <f t="shared" si="1"/>
        <v>0</v>
      </c>
    </row>
    <row r="17" spans="2:8" ht="25.5" customHeight="1" x14ac:dyDescent="0.25">
      <c r="B17" s="73" t="s">
        <v>41</v>
      </c>
      <c r="C17" s="14" t="s">
        <v>64</v>
      </c>
      <c r="D17" s="5">
        <v>40</v>
      </c>
      <c r="E17" s="5">
        <v>0</v>
      </c>
      <c r="F17" s="5">
        <f t="shared" si="0"/>
        <v>40</v>
      </c>
      <c r="G17" s="5">
        <v>40</v>
      </c>
      <c r="H17" s="30">
        <f t="shared" si="1"/>
        <v>0</v>
      </c>
    </row>
    <row r="18" spans="2:8" ht="25.5" customHeight="1" x14ac:dyDescent="0.25">
      <c r="B18" s="73" t="s">
        <v>41</v>
      </c>
      <c r="C18" s="32" t="s">
        <v>115</v>
      </c>
      <c r="D18" s="5">
        <v>30</v>
      </c>
      <c r="E18" s="5">
        <v>0</v>
      </c>
      <c r="F18" s="5">
        <f t="shared" si="0"/>
        <v>30</v>
      </c>
      <c r="G18" s="5">
        <v>30</v>
      </c>
      <c r="H18" s="30">
        <f t="shared" si="1"/>
        <v>0</v>
      </c>
    </row>
    <row r="19" spans="2:8" ht="25.5" customHeight="1" x14ac:dyDescent="0.25">
      <c r="B19" s="73" t="s">
        <v>41</v>
      </c>
      <c r="C19" s="4" t="s">
        <v>105</v>
      </c>
      <c r="D19" s="5">
        <v>15</v>
      </c>
      <c r="E19" s="5">
        <v>0</v>
      </c>
      <c r="F19" s="5">
        <v>15</v>
      </c>
      <c r="G19" s="5">
        <v>15</v>
      </c>
      <c r="H19" s="30">
        <f t="shared" si="1"/>
        <v>0</v>
      </c>
    </row>
    <row r="20" spans="2:8" ht="9" customHeight="1" thickBot="1" x14ac:dyDescent="0.3">
      <c r="B20" s="33"/>
      <c r="C20" s="4"/>
      <c r="D20" s="4"/>
      <c r="E20" s="4"/>
      <c r="F20" s="4"/>
      <c r="G20" s="4"/>
      <c r="H20" s="37"/>
    </row>
    <row r="21" spans="2:8" ht="25.5" customHeight="1" thickBot="1" x14ac:dyDescent="0.3">
      <c r="B21" s="92" t="s">
        <v>51</v>
      </c>
      <c r="C21" s="93"/>
      <c r="D21" s="94">
        <f>SUM(D8:D20)</f>
        <v>108</v>
      </c>
      <c r="E21" s="94">
        <f>SUM(E8:E20)</f>
        <v>0</v>
      </c>
      <c r="F21" s="94">
        <f>SUM(F8:F20)</f>
        <v>108</v>
      </c>
      <c r="G21" s="94">
        <f>SUM(G8:G20)</f>
        <v>108</v>
      </c>
      <c r="H21" s="95">
        <f>SUM(H8:H20)</f>
        <v>0</v>
      </c>
    </row>
    <row r="22" spans="2:8" x14ac:dyDescent="0.25">
      <c r="B22" s="8"/>
      <c r="C22" s="1"/>
      <c r="D22" s="1"/>
      <c r="E22" s="1"/>
      <c r="F22" s="2"/>
      <c r="G22" s="3"/>
      <c r="H22" s="3"/>
    </row>
    <row r="23" spans="2:8" ht="15.6" x14ac:dyDescent="0.25">
      <c r="B23" s="27" t="s">
        <v>99</v>
      </c>
      <c r="C23" s="19"/>
      <c r="D23" s="19"/>
      <c r="E23" s="19"/>
    </row>
    <row r="24" spans="2:8" x14ac:dyDescent="0.25">
      <c r="B24" s="8" t="s">
        <v>98</v>
      </c>
    </row>
  </sheetData>
  <sortState xmlns:xlrd2="http://schemas.microsoft.com/office/spreadsheetml/2017/richdata2" ref="B8:H20">
    <sortCondition ref="B8:B20"/>
    <sortCondition ref="C8:C20"/>
  </sortState>
  <mergeCells count="2">
    <mergeCell ref="D2:E2"/>
    <mergeCell ref="E5:F5"/>
  </mergeCells>
  <phoneticPr fontId="0" type="noConversion"/>
  <printOptions horizontalCentered="1" gridLinesSet="0"/>
  <pageMargins left="0.55118110236220474" right="0.23622047244094491" top="0.78740157480314965" bottom="0.98425196850393704" header="0.51181102362204722" footer="0.51181102362204722"/>
  <pageSetup paperSize="9" scale="89" orientation="portrait" r:id="rId1"/>
  <headerFooter alignWithMargins="0">
    <oddFooter>&amp;LDCA&amp;R&amp;F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B1:H15"/>
  <sheetViews>
    <sheetView showGridLines="0" zoomScale="115" zoomScaleNormal="115" workbookViewId="0">
      <selection activeCell="M12" sqref="M12"/>
    </sheetView>
  </sheetViews>
  <sheetFormatPr defaultColWidth="11.44140625" defaultRowHeight="13.2" x14ac:dyDescent="0.25"/>
  <cols>
    <col min="1" max="1" width="7.109375" customWidth="1"/>
    <col min="2" max="2" width="14.109375" customWidth="1"/>
    <col min="3" max="3" width="20.5546875" customWidth="1"/>
    <col min="4" max="4" width="13.88671875" customWidth="1"/>
    <col min="5" max="5" width="11.44140625" customWidth="1"/>
    <col min="6" max="6" width="10.109375" style="20" customWidth="1"/>
    <col min="7" max="7" width="14.88671875" customWidth="1"/>
    <col min="8" max="8" width="15.44140625" customWidth="1"/>
  </cols>
  <sheetData>
    <row r="1" spans="2:8" ht="13.8" thickBot="1" x14ac:dyDescent="0.3"/>
    <row r="2" spans="2:8" ht="24.6" x14ac:dyDescent="0.45">
      <c r="B2" s="500" t="s">
        <v>94</v>
      </c>
      <c r="C2" s="497"/>
      <c r="D2" s="497"/>
      <c r="E2" s="497"/>
      <c r="F2" s="497"/>
      <c r="G2" s="497"/>
      <c r="H2" s="501"/>
    </row>
    <row r="3" spans="2:8" ht="18.600000000000001" x14ac:dyDescent="0.25">
      <c r="B3" s="181"/>
      <c r="C3" s="182"/>
      <c r="D3" s="182"/>
      <c r="E3" s="89" t="s">
        <v>290</v>
      </c>
      <c r="F3" s="182"/>
      <c r="G3" s="182"/>
      <c r="H3" s="110" t="str">
        <f>'Total Jets'!$H$3</f>
        <v>SOI/SOE</v>
      </c>
    </row>
    <row r="4" spans="2:8" ht="18.600000000000001" thickBot="1" x14ac:dyDescent="0.4">
      <c r="B4" s="502" t="s">
        <v>286</v>
      </c>
      <c r="C4" s="498"/>
      <c r="D4" s="498"/>
      <c r="E4" s="498"/>
      <c r="F4" s="498"/>
      <c r="G4" s="498"/>
      <c r="H4" s="503"/>
    </row>
    <row r="5" spans="2:8" ht="17.399999999999999" x14ac:dyDescent="0.3">
      <c r="B5" s="26"/>
      <c r="C5" s="24"/>
      <c r="D5" s="380" t="str">
        <f>'Total Jets'!$D$5</f>
        <v>SOI/SOE -</v>
      </c>
      <c r="E5" s="499">
        <f>'Total Jets'!E5</f>
        <v>45627</v>
      </c>
      <c r="F5" s="499"/>
      <c r="G5" s="25"/>
      <c r="H5" s="25"/>
    </row>
    <row r="6" spans="2:8" ht="18.600000000000001" thickBot="1" x14ac:dyDescent="0.4">
      <c r="B6" s="6" t="s">
        <v>63</v>
      </c>
      <c r="C6" s="7"/>
      <c r="D6" s="7"/>
      <c r="E6" s="7"/>
      <c r="F6" s="7"/>
      <c r="G6" s="7"/>
      <c r="H6" s="7"/>
    </row>
    <row r="7" spans="2:8" ht="31.8" thickBot="1" x14ac:dyDescent="0.3">
      <c r="B7" s="111" t="s">
        <v>2</v>
      </c>
      <c r="C7" s="93" t="s">
        <v>3</v>
      </c>
      <c r="D7" s="98" t="s">
        <v>282</v>
      </c>
      <c r="E7" s="93" t="s">
        <v>4</v>
      </c>
      <c r="F7" s="93" t="s">
        <v>5</v>
      </c>
      <c r="G7" s="93" t="s">
        <v>6</v>
      </c>
      <c r="H7" s="112" t="s">
        <v>283</v>
      </c>
    </row>
    <row r="8" spans="2:8" ht="25.5" customHeight="1" x14ac:dyDescent="0.25">
      <c r="B8" s="128" t="s">
        <v>41</v>
      </c>
      <c r="C8" s="129" t="s">
        <v>64</v>
      </c>
      <c r="D8" s="101">
        <v>59</v>
      </c>
      <c r="E8" s="101">
        <v>0</v>
      </c>
      <c r="F8" s="101">
        <f>D8+E8</f>
        <v>59</v>
      </c>
      <c r="G8" s="101">
        <v>59</v>
      </c>
      <c r="H8" s="130">
        <f>(D8-G8)</f>
        <v>0</v>
      </c>
    </row>
    <row r="9" spans="2:8" ht="25.5" customHeight="1" x14ac:dyDescent="0.25">
      <c r="B9" s="131" t="s">
        <v>41</v>
      </c>
      <c r="C9" s="14" t="s">
        <v>100</v>
      </c>
      <c r="D9" s="5">
        <v>0</v>
      </c>
      <c r="E9" s="5">
        <v>0</v>
      </c>
      <c r="F9" s="5">
        <f>D9+E9</f>
        <v>0</v>
      </c>
      <c r="G9" s="5">
        <v>0</v>
      </c>
      <c r="H9" s="132">
        <f>(D9-G9)</f>
        <v>0</v>
      </c>
    </row>
    <row r="10" spans="2:8" ht="25.5" customHeight="1" x14ac:dyDescent="0.25">
      <c r="B10" s="131" t="s">
        <v>41</v>
      </c>
      <c r="C10" s="14" t="s">
        <v>85</v>
      </c>
      <c r="D10" s="5">
        <v>15</v>
      </c>
      <c r="E10" s="5">
        <v>0</v>
      </c>
      <c r="F10" s="5">
        <f>D10+E10</f>
        <v>15</v>
      </c>
      <c r="G10" s="5">
        <v>15</v>
      </c>
      <c r="H10" s="132">
        <f>D10-G10</f>
        <v>0</v>
      </c>
    </row>
    <row r="11" spans="2:8" ht="9" customHeight="1" thickBot="1" x14ac:dyDescent="0.3">
      <c r="B11" s="133"/>
      <c r="C11" s="134"/>
      <c r="D11" s="134"/>
      <c r="E11" s="134"/>
      <c r="F11" s="135"/>
      <c r="G11" s="134"/>
      <c r="H11" s="136"/>
    </row>
    <row r="12" spans="2:8" s="4" customFormat="1" ht="25.5" customHeight="1" thickBot="1" x14ac:dyDescent="0.3">
      <c r="B12" s="92" t="s">
        <v>51</v>
      </c>
      <c r="C12" s="93"/>
      <c r="D12" s="94">
        <f>SUM(D8:D11)</f>
        <v>74</v>
      </c>
      <c r="E12" s="94">
        <f>SUM(E8:E11)</f>
        <v>0</v>
      </c>
      <c r="F12" s="94">
        <f>SUM(F8:F11)</f>
        <v>74</v>
      </c>
      <c r="G12" s="94">
        <f>SUM(G8:G11)</f>
        <v>74</v>
      </c>
      <c r="H12" s="95">
        <f>SUM(H8:H11)</f>
        <v>0</v>
      </c>
    </row>
    <row r="13" spans="2:8" x14ac:dyDescent="0.25">
      <c r="B13" s="16"/>
      <c r="C13" s="17"/>
      <c r="D13" s="18"/>
      <c r="E13" s="18"/>
      <c r="F13" s="18"/>
      <c r="G13" s="18"/>
      <c r="H13" s="18"/>
    </row>
    <row r="14" spans="2:8" ht="15.6" x14ac:dyDescent="0.25">
      <c r="B14" s="27" t="s">
        <v>99</v>
      </c>
      <c r="C14" s="17"/>
      <c r="D14" s="18"/>
      <c r="E14" s="18"/>
      <c r="F14" s="18"/>
      <c r="G14" s="18"/>
      <c r="H14" s="3"/>
    </row>
    <row r="15" spans="2:8" x14ac:dyDescent="0.25">
      <c r="B15" s="8" t="s">
        <v>98</v>
      </c>
      <c r="C15" s="1"/>
      <c r="D15" s="1"/>
      <c r="E15" s="1"/>
      <c r="F15" s="2"/>
      <c r="G15" s="1"/>
    </row>
  </sheetData>
  <mergeCells count="3">
    <mergeCell ref="B2:H2"/>
    <mergeCell ref="B4:H4"/>
    <mergeCell ref="E5:F5"/>
  </mergeCells>
  <phoneticPr fontId="0" type="noConversion"/>
  <printOptions horizontalCentered="1" gridLinesSet="0"/>
  <pageMargins left="0.55118110236220474" right="0.23622047244094491" top="0.78740157480314965" bottom="0.98425196850393704" header="0.51181102362204722" footer="0.51181102362204722"/>
  <pageSetup paperSize="9" scale="96" orientation="portrait" r:id="rId1"/>
  <headerFooter alignWithMargins="0">
    <oddFooter>&amp;LDCA&amp;R&amp;F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B1:H47"/>
  <sheetViews>
    <sheetView showGridLines="0" zoomScaleNormal="100" workbookViewId="0">
      <selection activeCell="F29" sqref="F29"/>
    </sheetView>
  </sheetViews>
  <sheetFormatPr defaultColWidth="11.44140625" defaultRowHeight="13.2" x14ac:dyDescent="0.25"/>
  <cols>
    <col min="1" max="1" width="5.5546875" customWidth="1"/>
    <col min="2" max="2" width="24.109375" customWidth="1"/>
    <col min="3" max="3" width="42.5546875" customWidth="1"/>
    <col min="4" max="4" width="17.44140625" customWidth="1"/>
    <col min="5" max="5" width="18.109375" customWidth="1"/>
    <col min="6" max="8" width="17.109375" customWidth="1"/>
  </cols>
  <sheetData>
    <row r="1" spans="2:8" ht="13.8" thickBot="1" x14ac:dyDescent="0.3"/>
    <row r="2" spans="2:8" ht="24.6" x14ac:dyDescent="0.45">
      <c r="B2" s="500"/>
      <c r="C2" s="497"/>
      <c r="D2" s="497" t="s">
        <v>95</v>
      </c>
      <c r="E2" s="497"/>
      <c r="F2" s="255"/>
      <c r="G2" s="255"/>
      <c r="H2" s="256"/>
    </row>
    <row r="3" spans="2:8" ht="24" customHeight="1" x14ac:dyDescent="0.25">
      <c r="B3" s="504"/>
      <c r="C3" s="494"/>
      <c r="D3" s="494" t="s">
        <v>307</v>
      </c>
      <c r="E3" s="494"/>
      <c r="F3" s="182"/>
      <c r="G3" s="182"/>
      <c r="H3" s="110" t="str">
        <f>'Total Jets'!$H$3</f>
        <v>SOI/SOE</v>
      </c>
    </row>
    <row r="4" spans="2:8" ht="18.600000000000001" thickBot="1" x14ac:dyDescent="0.4">
      <c r="B4" s="502"/>
      <c r="C4" s="498"/>
      <c r="D4" s="498" t="s">
        <v>59</v>
      </c>
      <c r="E4" s="498"/>
      <c r="F4" s="266"/>
      <c r="G4" s="266"/>
      <c r="H4" s="267"/>
    </row>
    <row r="5" spans="2:8" ht="17.399999999999999" x14ac:dyDescent="0.3">
      <c r="B5" s="26"/>
      <c r="D5" s="380" t="str">
        <f>'Total Jets'!$D$5</f>
        <v>SOI/SOE -</v>
      </c>
      <c r="E5" s="499">
        <f>'Total Jets'!E5</f>
        <v>45627</v>
      </c>
      <c r="F5" s="499"/>
      <c r="G5" s="25"/>
      <c r="H5" s="25"/>
    </row>
    <row r="6" spans="2:8" ht="18.600000000000001" thickBot="1" x14ac:dyDescent="0.4">
      <c r="B6" s="6" t="s">
        <v>1</v>
      </c>
      <c r="C6" s="7"/>
      <c r="D6" s="7"/>
      <c r="E6" s="7"/>
      <c r="F6" s="7"/>
      <c r="G6" s="7"/>
      <c r="H6" s="7"/>
    </row>
    <row r="7" spans="2:8" ht="31.8" thickBot="1" x14ac:dyDescent="0.3">
      <c r="B7" s="111" t="s">
        <v>2</v>
      </c>
      <c r="C7" s="93" t="s">
        <v>3</v>
      </c>
      <c r="D7" s="98" t="s">
        <v>282</v>
      </c>
      <c r="E7" s="93" t="s">
        <v>4</v>
      </c>
      <c r="F7" s="93" t="s">
        <v>5</v>
      </c>
      <c r="G7" s="93" t="s">
        <v>6</v>
      </c>
      <c r="H7" s="112" t="s">
        <v>283</v>
      </c>
    </row>
    <row r="8" spans="2:8" ht="25.5" customHeight="1" x14ac:dyDescent="0.25">
      <c r="B8" s="113" t="s">
        <v>65</v>
      </c>
      <c r="C8" s="114" t="s">
        <v>123</v>
      </c>
      <c r="D8" s="115">
        <v>3</v>
      </c>
      <c r="E8" s="101">
        <v>0</v>
      </c>
      <c r="F8" s="116">
        <f t="shared" ref="F8:F28" si="0">SUM(D8:E8)</f>
        <v>3</v>
      </c>
      <c r="G8" s="101">
        <v>3</v>
      </c>
      <c r="H8" s="102">
        <f t="shared" ref="H8:H41" si="1">D8-G8</f>
        <v>0</v>
      </c>
    </row>
    <row r="9" spans="2:8" s="22" customFormat="1" ht="25.5" customHeight="1" x14ac:dyDescent="0.25">
      <c r="B9" s="103" t="s">
        <v>17</v>
      </c>
      <c r="C9" s="32" t="s">
        <v>87</v>
      </c>
      <c r="D9" s="5">
        <v>16</v>
      </c>
      <c r="E9" s="5">
        <v>0</v>
      </c>
      <c r="F9" s="28">
        <f t="shared" si="0"/>
        <v>16</v>
      </c>
      <c r="G9" s="5">
        <v>16</v>
      </c>
      <c r="H9" s="104">
        <f t="shared" si="1"/>
        <v>0</v>
      </c>
    </row>
    <row r="10" spans="2:8" s="22" customFormat="1" ht="25.5" customHeight="1" x14ac:dyDescent="0.25">
      <c r="B10" s="103" t="s">
        <v>66</v>
      </c>
      <c r="C10" s="32" t="s">
        <v>136</v>
      </c>
      <c r="D10" s="38">
        <v>5</v>
      </c>
      <c r="E10" s="5">
        <v>0</v>
      </c>
      <c r="F10" s="28">
        <f t="shared" si="0"/>
        <v>5</v>
      </c>
      <c r="G10" s="5">
        <v>5</v>
      </c>
      <c r="H10" s="104">
        <f t="shared" si="1"/>
        <v>0</v>
      </c>
    </row>
    <row r="11" spans="2:8" ht="25.5" customHeight="1" x14ac:dyDescent="0.25">
      <c r="B11" s="103" t="s">
        <v>66</v>
      </c>
      <c r="C11" s="32" t="s">
        <v>153</v>
      </c>
      <c r="D11" s="5">
        <v>5</v>
      </c>
      <c r="E11" s="38">
        <v>0</v>
      </c>
      <c r="F11" s="28">
        <f t="shared" si="0"/>
        <v>5</v>
      </c>
      <c r="G11" s="5">
        <v>5</v>
      </c>
      <c r="H11" s="104">
        <f t="shared" si="1"/>
        <v>0</v>
      </c>
    </row>
    <row r="12" spans="2:8" ht="25.5" customHeight="1" x14ac:dyDescent="0.25">
      <c r="B12" s="103" t="s">
        <v>66</v>
      </c>
      <c r="C12" s="32" t="s">
        <v>135</v>
      </c>
      <c r="D12" s="5">
        <v>6</v>
      </c>
      <c r="E12" s="5">
        <v>0</v>
      </c>
      <c r="F12" s="28">
        <f t="shared" si="0"/>
        <v>6</v>
      </c>
      <c r="G12" s="5">
        <v>6</v>
      </c>
      <c r="H12" s="104">
        <f t="shared" si="1"/>
        <v>0</v>
      </c>
    </row>
    <row r="13" spans="2:8" ht="25.5" customHeight="1" x14ac:dyDescent="0.25">
      <c r="B13" s="103" t="s">
        <v>66</v>
      </c>
      <c r="C13" s="32" t="s">
        <v>154</v>
      </c>
      <c r="D13" s="28">
        <v>25</v>
      </c>
      <c r="E13" s="28">
        <v>0</v>
      </c>
      <c r="F13" s="28">
        <f t="shared" si="0"/>
        <v>25</v>
      </c>
      <c r="G13" s="5">
        <v>25</v>
      </c>
      <c r="H13" s="117">
        <f t="shared" si="1"/>
        <v>0</v>
      </c>
    </row>
    <row r="14" spans="2:8" ht="25.5" customHeight="1" x14ac:dyDescent="0.25">
      <c r="B14" s="103" t="s">
        <v>66</v>
      </c>
      <c r="C14" s="32" t="s">
        <v>67</v>
      </c>
      <c r="D14" s="5">
        <v>5</v>
      </c>
      <c r="E14" s="5">
        <v>0</v>
      </c>
      <c r="F14" s="28">
        <f t="shared" si="0"/>
        <v>5</v>
      </c>
      <c r="G14" s="5">
        <v>5</v>
      </c>
      <c r="H14" s="104">
        <f t="shared" si="1"/>
        <v>0</v>
      </c>
    </row>
    <row r="15" spans="2:8" ht="25.5" customHeight="1" x14ac:dyDescent="0.25">
      <c r="B15" s="118" t="s">
        <v>144</v>
      </c>
      <c r="C15" s="40" t="s">
        <v>177</v>
      </c>
      <c r="D15" s="38">
        <v>3</v>
      </c>
      <c r="E15" s="38">
        <v>0</v>
      </c>
      <c r="F15" s="28">
        <f t="shared" si="0"/>
        <v>3</v>
      </c>
      <c r="G15" s="5">
        <v>3</v>
      </c>
      <c r="H15" s="104">
        <f t="shared" si="1"/>
        <v>0</v>
      </c>
    </row>
    <row r="16" spans="2:8" ht="25.5" customHeight="1" x14ac:dyDescent="0.25">
      <c r="B16" s="103" t="s">
        <v>29</v>
      </c>
      <c r="C16" s="4" t="s">
        <v>60</v>
      </c>
      <c r="D16" s="5">
        <v>9</v>
      </c>
      <c r="E16" s="5">
        <v>0</v>
      </c>
      <c r="F16" s="28">
        <f t="shared" si="0"/>
        <v>9</v>
      </c>
      <c r="G16" s="5">
        <v>9</v>
      </c>
      <c r="H16" s="117">
        <f t="shared" si="1"/>
        <v>0</v>
      </c>
    </row>
    <row r="17" spans="2:8" ht="25.5" customHeight="1" x14ac:dyDescent="0.25">
      <c r="B17" s="103" t="s">
        <v>29</v>
      </c>
      <c r="C17" s="4" t="s">
        <v>69</v>
      </c>
      <c r="D17" s="5">
        <v>7</v>
      </c>
      <c r="E17" s="5">
        <v>0</v>
      </c>
      <c r="F17" s="28">
        <f t="shared" si="0"/>
        <v>7</v>
      </c>
      <c r="G17" s="5">
        <v>7</v>
      </c>
      <c r="H17" s="117">
        <f t="shared" si="1"/>
        <v>0</v>
      </c>
    </row>
    <row r="18" spans="2:8" ht="25.5" customHeight="1" x14ac:dyDescent="0.25">
      <c r="B18" s="103" t="s">
        <v>29</v>
      </c>
      <c r="C18" s="4" t="s">
        <v>68</v>
      </c>
      <c r="D18" s="5">
        <v>23</v>
      </c>
      <c r="E18" s="5">
        <v>0</v>
      </c>
      <c r="F18" s="28">
        <f t="shared" si="0"/>
        <v>23</v>
      </c>
      <c r="G18" s="5">
        <v>23</v>
      </c>
      <c r="H18" s="117">
        <f t="shared" si="1"/>
        <v>0</v>
      </c>
    </row>
    <row r="19" spans="2:8" ht="25.5" customHeight="1" x14ac:dyDescent="0.25">
      <c r="B19" s="119" t="s">
        <v>32</v>
      </c>
      <c r="C19" s="32" t="s">
        <v>131</v>
      </c>
      <c r="D19" s="41">
        <v>5</v>
      </c>
      <c r="E19" s="5">
        <v>0</v>
      </c>
      <c r="F19" s="28">
        <f t="shared" si="0"/>
        <v>5</v>
      </c>
      <c r="G19" s="5">
        <v>5</v>
      </c>
      <c r="H19" s="117">
        <f t="shared" si="1"/>
        <v>0</v>
      </c>
    </row>
    <row r="20" spans="2:8" ht="25.5" customHeight="1" x14ac:dyDescent="0.25">
      <c r="B20" s="119" t="s">
        <v>32</v>
      </c>
      <c r="C20" s="32" t="s">
        <v>132</v>
      </c>
      <c r="D20" s="41">
        <v>8</v>
      </c>
      <c r="E20" s="5">
        <v>0</v>
      </c>
      <c r="F20" s="28">
        <f t="shared" si="0"/>
        <v>8</v>
      </c>
      <c r="G20" s="5">
        <v>8</v>
      </c>
      <c r="H20" s="117">
        <f t="shared" si="1"/>
        <v>0</v>
      </c>
    </row>
    <row r="21" spans="2:8" ht="25.5" customHeight="1" x14ac:dyDescent="0.25">
      <c r="B21" s="119" t="s">
        <v>32</v>
      </c>
      <c r="C21" s="32" t="s">
        <v>91</v>
      </c>
      <c r="D21" s="41">
        <v>15</v>
      </c>
      <c r="E21" s="5">
        <v>0</v>
      </c>
      <c r="F21" s="28">
        <f t="shared" si="0"/>
        <v>15</v>
      </c>
      <c r="G21" s="38">
        <v>15</v>
      </c>
      <c r="H21" s="117">
        <f t="shared" si="1"/>
        <v>0</v>
      </c>
    </row>
    <row r="22" spans="2:8" ht="25.5" customHeight="1" x14ac:dyDescent="0.25">
      <c r="B22" s="119" t="s">
        <v>35</v>
      </c>
      <c r="C22" s="32" t="s">
        <v>70</v>
      </c>
      <c r="D22" s="31">
        <v>1</v>
      </c>
      <c r="E22" s="5">
        <v>0</v>
      </c>
      <c r="F22" s="28">
        <f t="shared" si="0"/>
        <v>1</v>
      </c>
      <c r="G22" s="5">
        <v>1</v>
      </c>
      <c r="H22" s="117">
        <f t="shared" si="1"/>
        <v>0</v>
      </c>
    </row>
    <row r="23" spans="2:8" ht="25.5" customHeight="1" x14ac:dyDescent="0.25">
      <c r="B23" s="119" t="s">
        <v>71</v>
      </c>
      <c r="C23" s="32" t="s">
        <v>101</v>
      </c>
      <c r="D23" s="31">
        <v>3</v>
      </c>
      <c r="E23" s="5">
        <v>0</v>
      </c>
      <c r="F23" s="28">
        <f t="shared" si="0"/>
        <v>3</v>
      </c>
      <c r="G23" s="5">
        <v>3</v>
      </c>
      <c r="H23" s="117">
        <f t="shared" si="1"/>
        <v>0</v>
      </c>
    </row>
    <row r="24" spans="2:8" ht="25.5" customHeight="1" x14ac:dyDescent="0.25">
      <c r="B24" s="119" t="s">
        <v>104</v>
      </c>
      <c r="C24" s="32" t="s">
        <v>72</v>
      </c>
      <c r="D24" s="31">
        <v>2</v>
      </c>
      <c r="E24" s="5">
        <v>0</v>
      </c>
      <c r="F24" s="28">
        <f t="shared" si="0"/>
        <v>2</v>
      </c>
      <c r="G24" s="5">
        <v>2</v>
      </c>
      <c r="H24" s="117">
        <f t="shared" si="1"/>
        <v>0</v>
      </c>
    </row>
    <row r="25" spans="2:8" ht="25.5" customHeight="1" x14ac:dyDescent="0.25">
      <c r="B25" s="119" t="s">
        <v>75</v>
      </c>
      <c r="C25" s="32" t="s">
        <v>86</v>
      </c>
      <c r="D25" s="31">
        <v>2</v>
      </c>
      <c r="E25" s="38">
        <v>0</v>
      </c>
      <c r="F25" s="28">
        <f t="shared" si="0"/>
        <v>2</v>
      </c>
      <c r="G25" s="5">
        <v>2</v>
      </c>
      <c r="H25" s="117">
        <f t="shared" si="1"/>
        <v>0</v>
      </c>
    </row>
    <row r="26" spans="2:8" ht="25.5" customHeight="1" x14ac:dyDescent="0.25">
      <c r="B26" s="119" t="s">
        <v>73</v>
      </c>
      <c r="C26" s="32" t="s">
        <v>74</v>
      </c>
      <c r="D26" s="31">
        <v>14</v>
      </c>
      <c r="E26" s="5">
        <v>0</v>
      </c>
      <c r="F26" s="28">
        <f t="shared" si="0"/>
        <v>14</v>
      </c>
      <c r="G26" s="5">
        <v>14</v>
      </c>
      <c r="H26" s="117">
        <f t="shared" si="1"/>
        <v>0</v>
      </c>
    </row>
    <row r="27" spans="2:8" ht="25.5" customHeight="1" x14ac:dyDescent="0.25">
      <c r="B27" s="120" t="s">
        <v>37</v>
      </c>
      <c r="C27" s="15" t="s">
        <v>38</v>
      </c>
      <c r="D27" s="5">
        <v>9</v>
      </c>
      <c r="E27" s="5">
        <v>0</v>
      </c>
      <c r="F27" s="28">
        <f t="shared" si="0"/>
        <v>9</v>
      </c>
      <c r="G27" s="28">
        <v>9</v>
      </c>
      <c r="H27" s="117">
        <f t="shared" si="1"/>
        <v>0</v>
      </c>
    </row>
    <row r="28" spans="2:8" ht="25.5" customHeight="1" x14ac:dyDescent="0.25">
      <c r="B28" s="120" t="s">
        <v>127</v>
      </c>
      <c r="C28" s="15" t="s">
        <v>128</v>
      </c>
      <c r="D28" s="5">
        <v>5</v>
      </c>
      <c r="E28" s="5">
        <v>0</v>
      </c>
      <c r="F28" s="28">
        <f t="shared" si="0"/>
        <v>5</v>
      </c>
      <c r="G28" s="28">
        <v>5</v>
      </c>
      <c r="H28" s="117">
        <f t="shared" si="1"/>
        <v>0</v>
      </c>
    </row>
    <row r="29" spans="2:8" ht="25.5" customHeight="1" x14ac:dyDescent="0.25">
      <c r="B29" s="120" t="s">
        <v>162</v>
      </c>
      <c r="C29" s="32" t="s">
        <v>167</v>
      </c>
      <c r="D29" s="5">
        <v>1</v>
      </c>
      <c r="E29" s="5">
        <v>0</v>
      </c>
      <c r="F29" s="28">
        <f>D29+E29</f>
        <v>1</v>
      </c>
      <c r="G29" s="28">
        <v>1</v>
      </c>
      <c r="H29" s="117">
        <f t="shared" si="1"/>
        <v>0</v>
      </c>
    </row>
    <row r="30" spans="2:8" ht="25.5" customHeight="1" x14ac:dyDescent="0.25">
      <c r="B30" s="120" t="s">
        <v>76</v>
      </c>
      <c r="C30" s="15" t="s">
        <v>77</v>
      </c>
      <c r="D30" s="5">
        <v>14</v>
      </c>
      <c r="E30" s="5">
        <v>0</v>
      </c>
      <c r="F30" s="28">
        <f t="shared" ref="F30:F41" si="2">SUM(D30:E30)</f>
        <v>14</v>
      </c>
      <c r="G30" s="28">
        <v>14</v>
      </c>
      <c r="H30" s="117">
        <f t="shared" si="1"/>
        <v>0</v>
      </c>
    </row>
    <row r="31" spans="2:8" ht="25.5" customHeight="1" x14ac:dyDescent="0.25">
      <c r="B31" s="119" t="s">
        <v>78</v>
      </c>
      <c r="C31" s="32" t="s">
        <v>79</v>
      </c>
      <c r="D31" s="5">
        <v>8</v>
      </c>
      <c r="E31" s="5">
        <v>0</v>
      </c>
      <c r="F31" s="28">
        <f t="shared" si="2"/>
        <v>8</v>
      </c>
      <c r="G31" s="5">
        <v>8</v>
      </c>
      <c r="H31" s="117">
        <f t="shared" si="1"/>
        <v>0</v>
      </c>
    </row>
    <row r="32" spans="2:8" ht="25.5" customHeight="1" x14ac:dyDescent="0.25">
      <c r="B32" s="119" t="s">
        <v>124</v>
      </c>
      <c r="C32" s="32" t="s">
        <v>125</v>
      </c>
      <c r="D32" s="5">
        <v>2</v>
      </c>
      <c r="E32" s="5">
        <v>0</v>
      </c>
      <c r="F32" s="28">
        <f t="shared" si="2"/>
        <v>2</v>
      </c>
      <c r="G32" s="5">
        <v>2</v>
      </c>
      <c r="H32" s="117">
        <f t="shared" si="1"/>
        <v>0</v>
      </c>
    </row>
    <row r="33" spans="2:8" ht="25.5" customHeight="1" x14ac:dyDescent="0.25">
      <c r="B33" s="121" t="s">
        <v>61</v>
      </c>
      <c r="C33" s="14" t="s">
        <v>80</v>
      </c>
      <c r="D33" s="5">
        <v>4</v>
      </c>
      <c r="E33" s="38">
        <v>0</v>
      </c>
      <c r="F33" s="28">
        <f t="shared" si="2"/>
        <v>4</v>
      </c>
      <c r="G33" s="5">
        <v>4</v>
      </c>
      <c r="H33" s="117">
        <f t="shared" si="1"/>
        <v>0</v>
      </c>
    </row>
    <row r="34" spans="2:8" ht="25.5" customHeight="1" x14ac:dyDescent="0.25">
      <c r="B34" s="121" t="s">
        <v>81</v>
      </c>
      <c r="C34" s="14" t="s">
        <v>103</v>
      </c>
      <c r="D34" s="5">
        <v>25</v>
      </c>
      <c r="E34" s="5">
        <v>0</v>
      </c>
      <c r="F34" s="28">
        <f t="shared" si="2"/>
        <v>25</v>
      </c>
      <c r="G34" s="5">
        <v>25</v>
      </c>
      <c r="H34" s="117">
        <f t="shared" si="1"/>
        <v>0</v>
      </c>
    </row>
    <row r="35" spans="2:8" ht="25.5" customHeight="1" x14ac:dyDescent="0.25">
      <c r="B35" s="122" t="s">
        <v>41</v>
      </c>
      <c r="C35" s="14" t="s">
        <v>64</v>
      </c>
      <c r="D35" s="5">
        <v>118</v>
      </c>
      <c r="E35" s="5">
        <v>0</v>
      </c>
      <c r="F35" s="28">
        <f t="shared" si="2"/>
        <v>118</v>
      </c>
      <c r="G35" s="5">
        <v>118</v>
      </c>
      <c r="H35" s="117">
        <f t="shared" si="1"/>
        <v>0</v>
      </c>
    </row>
    <row r="36" spans="2:8" ht="25.5" customHeight="1" x14ac:dyDescent="0.25">
      <c r="B36" s="122" t="s">
        <v>41</v>
      </c>
      <c r="C36" s="32" t="s">
        <v>115</v>
      </c>
      <c r="D36" s="5">
        <v>245</v>
      </c>
      <c r="E36" s="5">
        <v>0</v>
      </c>
      <c r="F36" s="28">
        <f t="shared" si="2"/>
        <v>245</v>
      </c>
      <c r="G36" s="5">
        <v>245</v>
      </c>
      <c r="H36" s="104">
        <f t="shared" si="1"/>
        <v>0</v>
      </c>
    </row>
    <row r="37" spans="2:8" ht="25.5" customHeight="1" x14ac:dyDescent="0.25">
      <c r="B37" s="122" t="s">
        <v>41</v>
      </c>
      <c r="C37" s="14" t="s">
        <v>116</v>
      </c>
      <c r="D37" s="5">
        <v>2</v>
      </c>
      <c r="E37" s="5">
        <v>0</v>
      </c>
      <c r="F37" s="28">
        <f t="shared" si="2"/>
        <v>2</v>
      </c>
      <c r="G37" s="5">
        <v>2</v>
      </c>
      <c r="H37" s="117">
        <f t="shared" si="1"/>
        <v>0</v>
      </c>
    </row>
    <row r="38" spans="2:8" ht="25.5" customHeight="1" x14ac:dyDescent="0.25">
      <c r="B38" s="122" t="s">
        <v>41</v>
      </c>
      <c r="C38" s="14" t="s">
        <v>92</v>
      </c>
      <c r="D38" s="5">
        <v>36</v>
      </c>
      <c r="E38" s="5">
        <v>0</v>
      </c>
      <c r="F38" s="28">
        <f t="shared" si="2"/>
        <v>36</v>
      </c>
      <c r="G38" s="5">
        <v>36</v>
      </c>
      <c r="H38" s="117">
        <f t="shared" si="1"/>
        <v>0</v>
      </c>
    </row>
    <row r="39" spans="2:8" ht="25.5" customHeight="1" x14ac:dyDescent="0.25">
      <c r="B39" s="122" t="s">
        <v>41</v>
      </c>
      <c r="C39" s="4" t="s">
        <v>122</v>
      </c>
      <c r="D39" s="5">
        <v>22</v>
      </c>
      <c r="E39" s="5">
        <v>0</v>
      </c>
      <c r="F39" s="28">
        <f t="shared" si="2"/>
        <v>22</v>
      </c>
      <c r="G39" s="5">
        <v>22</v>
      </c>
      <c r="H39" s="117">
        <f t="shared" si="1"/>
        <v>0</v>
      </c>
    </row>
    <row r="40" spans="2:8" ht="25.5" customHeight="1" x14ac:dyDescent="0.25">
      <c r="B40" s="122" t="s">
        <v>41</v>
      </c>
      <c r="C40" s="14" t="s">
        <v>82</v>
      </c>
      <c r="D40" s="5">
        <v>22</v>
      </c>
      <c r="E40" s="5">
        <v>0</v>
      </c>
      <c r="F40" s="28">
        <f t="shared" si="2"/>
        <v>22</v>
      </c>
      <c r="G40" s="5">
        <v>22</v>
      </c>
      <c r="H40" s="117">
        <f t="shared" si="1"/>
        <v>0</v>
      </c>
    </row>
    <row r="41" spans="2:8" ht="25.5" customHeight="1" x14ac:dyDescent="0.25">
      <c r="B41" s="122" t="s">
        <v>41</v>
      </c>
      <c r="C41" s="14" t="s">
        <v>85</v>
      </c>
      <c r="D41" s="5">
        <f>45-7</f>
        <v>38</v>
      </c>
      <c r="E41" s="5">
        <v>0</v>
      </c>
      <c r="F41" s="28">
        <f t="shared" si="2"/>
        <v>38</v>
      </c>
      <c r="G41" s="5">
        <v>38</v>
      </c>
      <c r="H41" s="117">
        <f t="shared" si="1"/>
        <v>0</v>
      </c>
    </row>
    <row r="42" spans="2:8" ht="9" customHeight="1" thickBot="1" x14ac:dyDescent="0.3">
      <c r="B42" s="123"/>
      <c r="C42" s="124"/>
      <c r="D42" s="124"/>
      <c r="E42" s="124"/>
      <c r="F42" s="125"/>
      <c r="G42" s="124"/>
      <c r="H42" s="126"/>
    </row>
    <row r="43" spans="2:8" s="4" customFormat="1" ht="25.5" customHeight="1" thickBot="1" x14ac:dyDescent="0.3">
      <c r="B43" s="92" t="s">
        <v>51</v>
      </c>
      <c r="C43" s="93"/>
      <c r="D43" s="94">
        <f>SUM(D8:D42)</f>
        <v>708</v>
      </c>
      <c r="E43" s="94">
        <f t="shared" ref="E43:H43" si="3">SUM(E8:E42)</f>
        <v>0</v>
      </c>
      <c r="F43" s="94">
        <f t="shared" si="3"/>
        <v>708</v>
      </c>
      <c r="G43" s="94">
        <f t="shared" si="3"/>
        <v>708</v>
      </c>
      <c r="H43" s="127">
        <f t="shared" si="3"/>
        <v>0</v>
      </c>
    </row>
    <row r="44" spans="2:8" ht="15.6" x14ac:dyDescent="0.25">
      <c r="B44" s="27" t="s">
        <v>99</v>
      </c>
      <c r="C44" s="17"/>
      <c r="D44" s="18"/>
      <c r="E44" s="18"/>
      <c r="F44" s="18"/>
      <c r="G44" s="18"/>
      <c r="H44" s="18"/>
    </row>
    <row r="45" spans="2:8" x14ac:dyDescent="0.25">
      <c r="B45" s="8" t="s">
        <v>98</v>
      </c>
      <c r="C45" s="1"/>
      <c r="D45" s="1"/>
      <c r="E45" s="1"/>
      <c r="F45" s="2"/>
      <c r="G45" s="1"/>
      <c r="H45" s="3"/>
    </row>
    <row r="46" spans="2:8" ht="15.6" x14ac:dyDescent="0.25">
      <c r="B46" s="27" t="s">
        <v>137</v>
      </c>
      <c r="E46" s="1"/>
      <c r="F46" s="2"/>
      <c r="G46" s="1"/>
      <c r="H46" s="1"/>
    </row>
    <row r="47" spans="2:8" x14ac:dyDescent="0.25">
      <c r="B47" s="8" t="s">
        <v>168</v>
      </c>
      <c r="E47" s="1"/>
      <c r="F47" s="2"/>
      <c r="G47" s="1"/>
      <c r="H47" s="1"/>
    </row>
  </sheetData>
  <sortState xmlns:xlrd2="http://schemas.microsoft.com/office/spreadsheetml/2017/richdata2" ref="B8:H41">
    <sortCondition ref="B8:B41"/>
    <sortCondition ref="C8:C41"/>
  </sortState>
  <mergeCells count="7">
    <mergeCell ref="E5:F5"/>
    <mergeCell ref="D2:E2"/>
    <mergeCell ref="D3:E3"/>
    <mergeCell ref="D4:E4"/>
    <mergeCell ref="B2:C2"/>
    <mergeCell ref="B3:C3"/>
    <mergeCell ref="B4:C4"/>
  </mergeCells>
  <phoneticPr fontId="0" type="noConversion"/>
  <printOptions horizontalCentered="1" gridLinesSet="0"/>
  <pageMargins left="0.55118110236220474" right="0.23622047244094491" top="0.78740157480314965" bottom="0.98425196850393704" header="0.51181102362204722" footer="0.51181102362204722"/>
  <pageSetup paperSize="9" scale="63" orientation="portrait" r:id="rId1"/>
  <headerFooter alignWithMargins="0">
    <oddFooter>&amp;LDCA&amp;R&amp;F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B1:K51"/>
  <sheetViews>
    <sheetView showGridLines="0" topLeftCell="A2" zoomScale="70" zoomScaleNormal="70" workbookViewId="0">
      <selection activeCell="R9" sqref="R9"/>
    </sheetView>
  </sheetViews>
  <sheetFormatPr defaultColWidth="11.44140625" defaultRowHeight="13.2" x14ac:dyDescent="0.25"/>
  <cols>
    <col min="2" max="2" width="0" style="308" hidden="1" customWidth="1"/>
    <col min="3" max="3" width="7.5546875" hidden="1" customWidth="1"/>
    <col min="4" max="4" width="17.88671875" customWidth="1"/>
    <col min="5" max="5" width="29.88671875" bestFit="1" customWidth="1"/>
    <col min="6" max="6" width="12.44140625" bestFit="1" customWidth="1"/>
    <col min="7" max="7" width="13.109375" bestFit="1" customWidth="1"/>
    <col min="8" max="8" width="16" bestFit="1" customWidth="1"/>
    <col min="9" max="9" width="10" style="20" customWidth="1"/>
    <col min="10" max="10" width="16" bestFit="1" customWidth="1"/>
    <col min="11" max="11" width="17.5546875" bestFit="1" customWidth="1"/>
  </cols>
  <sheetData>
    <row r="1" spans="2:11" ht="13.8" thickBot="1" x14ac:dyDescent="0.3">
      <c r="B1" s="310" t="s">
        <v>339</v>
      </c>
    </row>
    <row r="2" spans="2:11" ht="24.6" x14ac:dyDescent="0.25">
      <c r="D2" s="506" t="s">
        <v>96</v>
      </c>
      <c r="E2" s="507"/>
      <c r="F2" s="507"/>
      <c r="G2" s="507"/>
      <c r="H2" s="507"/>
      <c r="I2" s="507"/>
      <c r="J2" s="507"/>
      <c r="K2" s="508"/>
    </row>
    <row r="3" spans="2:11" ht="18.600000000000001" x14ac:dyDescent="0.25">
      <c r="D3" s="181"/>
      <c r="E3" s="182"/>
      <c r="F3" s="182"/>
      <c r="G3" s="89" t="s">
        <v>289</v>
      </c>
      <c r="H3" s="182"/>
      <c r="I3" s="182"/>
      <c r="J3" s="89"/>
      <c r="K3" s="110" t="str">
        <f>'Total Jets'!$H$3</f>
        <v>SOI/SOE</v>
      </c>
    </row>
    <row r="4" spans="2:11" ht="18.600000000000001" thickBot="1" x14ac:dyDescent="0.3">
      <c r="D4" s="509" t="s">
        <v>285</v>
      </c>
      <c r="E4" s="510"/>
      <c r="F4" s="510"/>
      <c r="G4" s="510"/>
      <c r="H4" s="510"/>
      <c r="I4" s="510"/>
      <c r="J4" s="510"/>
      <c r="K4" s="511"/>
    </row>
    <row r="5" spans="2:11" ht="17.399999999999999" x14ac:dyDescent="0.3">
      <c r="D5" s="26"/>
      <c r="E5" s="420"/>
      <c r="F5" s="380" t="str">
        <f>'Total Jets'!$D$5</f>
        <v>SOI/SOE -</v>
      </c>
      <c r="G5" s="499">
        <f>'Total Jets'!$E$5</f>
        <v>45627</v>
      </c>
      <c r="H5" s="499"/>
      <c r="I5" s="25"/>
      <c r="J5" s="25"/>
    </row>
    <row r="6" spans="2:11" ht="18.600000000000001" thickBot="1" x14ac:dyDescent="0.4">
      <c r="D6" s="23" t="s">
        <v>83</v>
      </c>
      <c r="E6" s="7"/>
      <c r="F6" s="7"/>
      <c r="G6" s="7"/>
      <c r="H6" s="7"/>
      <c r="I6" s="7"/>
      <c r="J6" s="7"/>
      <c r="K6" s="7"/>
    </row>
    <row r="7" spans="2:11" ht="47.4" thickBot="1" x14ac:dyDescent="0.3">
      <c r="D7" s="96" t="s">
        <v>2</v>
      </c>
      <c r="E7" s="97" t="s">
        <v>3</v>
      </c>
      <c r="F7" s="98" t="s">
        <v>255</v>
      </c>
      <c r="G7" s="93" t="s">
        <v>4</v>
      </c>
      <c r="H7" s="98" t="s">
        <v>256</v>
      </c>
      <c r="I7" s="93" t="s">
        <v>5</v>
      </c>
      <c r="J7" s="99" t="s">
        <v>6</v>
      </c>
      <c r="K7" s="100" t="s">
        <v>257</v>
      </c>
    </row>
    <row r="8" spans="2:11" s="91" customFormat="1" ht="25.5" customHeight="1" x14ac:dyDescent="0.25">
      <c r="B8" s="309">
        <f>'Total Jets'!$E$5</f>
        <v>45627</v>
      </c>
      <c r="C8" s="91" t="str">
        <f>IF(E8="","","E175-E1")</f>
        <v>E175-E1</v>
      </c>
      <c r="D8" s="186" t="s">
        <v>11</v>
      </c>
      <c r="E8" s="222" t="s">
        <v>215</v>
      </c>
      <c r="F8" s="223">
        <v>1</v>
      </c>
      <c r="G8" s="223">
        <v>0</v>
      </c>
      <c r="H8" s="223">
        <v>0</v>
      </c>
      <c r="I8" s="223">
        <f t="shared" ref="I8:I29" si="0">SUM(F8:H8)</f>
        <v>1</v>
      </c>
      <c r="J8" s="223">
        <v>1</v>
      </c>
      <c r="K8" s="224">
        <f t="shared" ref="K8:K29" si="1">F8-J8</f>
        <v>0</v>
      </c>
    </row>
    <row r="9" spans="2:11" s="91" customFormat="1" ht="25.5" customHeight="1" x14ac:dyDescent="0.25">
      <c r="B9" s="309">
        <f>'Total Jets'!$E$5</f>
        <v>45627</v>
      </c>
      <c r="C9" s="91" t="str">
        <f t="shared" ref="C9:C51" si="2">IF(E9="","","E175-E1")</f>
        <v>E175-E1</v>
      </c>
      <c r="D9" s="190" t="s">
        <v>11</v>
      </c>
      <c r="E9" s="213" t="s">
        <v>221</v>
      </c>
      <c r="F9" s="218">
        <v>6</v>
      </c>
      <c r="G9" s="218">
        <v>0</v>
      </c>
      <c r="H9" s="218">
        <v>0</v>
      </c>
      <c r="I9" s="218">
        <f t="shared" si="0"/>
        <v>6</v>
      </c>
      <c r="J9" s="218">
        <v>6</v>
      </c>
      <c r="K9" s="225">
        <f t="shared" si="1"/>
        <v>0</v>
      </c>
    </row>
    <row r="10" spans="2:11" s="91" customFormat="1" ht="25.5" customHeight="1" x14ac:dyDescent="0.25">
      <c r="B10" s="309">
        <f>'Total Jets'!$E$5</f>
        <v>45627</v>
      </c>
      <c r="C10" s="91" t="str">
        <f t="shared" si="2"/>
        <v>E175-E1</v>
      </c>
      <c r="D10" s="190" t="s">
        <v>144</v>
      </c>
      <c r="E10" s="213" t="s">
        <v>178</v>
      </c>
      <c r="F10" s="218">
        <v>1</v>
      </c>
      <c r="G10" s="218">
        <v>0</v>
      </c>
      <c r="H10" s="218">
        <v>0</v>
      </c>
      <c r="I10" s="218">
        <f t="shared" si="0"/>
        <v>1</v>
      </c>
      <c r="J10" s="218">
        <v>1</v>
      </c>
      <c r="K10" s="225">
        <f t="shared" si="1"/>
        <v>0</v>
      </c>
    </row>
    <row r="11" spans="2:11" s="91" customFormat="1" ht="25.5" customHeight="1" x14ac:dyDescent="0.25">
      <c r="B11" s="309">
        <f>'Total Jets'!$E$5</f>
        <v>45627</v>
      </c>
      <c r="C11" s="91" t="str">
        <f t="shared" si="2"/>
        <v>E175-E1</v>
      </c>
      <c r="D11" s="190" t="s">
        <v>143</v>
      </c>
      <c r="E11" s="191" t="s">
        <v>179</v>
      </c>
      <c r="F11" s="218">
        <v>2</v>
      </c>
      <c r="G11" s="218">
        <v>0</v>
      </c>
      <c r="H11" s="218">
        <v>0</v>
      </c>
      <c r="I11" s="218">
        <f t="shared" si="0"/>
        <v>2</v>
      </c>
      <c r="J11" s="218">
        <v>2</v>
      </c>
      <c r="K11" s="199">
        <f t="shared" si="1"/>
        <v>0</v>
      </c>
    </row>
    <row r="12" spans="2:11" s="91" customFormat="1" ht="25.5" customHeight="1" x14ac:dyDescent="0.25">
      <c r="B12" s="309">
        <f>'Total Jets'!$E$5</f>
        <v>45627</v>
      </c>
      <c r="C12" s="91" t="str">
        <f t="shared" si="2"/>
        <v>E175-E1</v>
      </c>
      <c r="D12" s="190" t="s">
        <v>151</v>
      </c>
      <c r="E12" s="191" t="s">
        <v>152</v>
      </c>
      <c r="F12" s="218">
        <v>12</v>
      </c>
      <c r="G12" s="218">
        <v>0</v>
      </c>
      <c r="H12" s="218">
        <v>0</v>
      </c>
      <c r="I12" s="218">
        <f t="shared" si="0"/>
        <v>12</v>
      </c>
      <c r="J12" s="218">
        <v>12</v>
      </c>
      <c r="K12" s="199">
        <f t="shared" si="1"/>
        <v>0</v>
      </c>
    </row>
    <row r="13" spans="2:11" s="91" customFormat="1" ht="25.5" customHeight="1" x14ac:dyDescent="0.25">
      <c r="B13" s="309">
        <f>'Total Jets'!$E$5</f>
        <v>45627</v>
      </c>
      <c r="C13" s="91" t="str">
        <f t="shared" si="2"/>
        <v>E175-E1</v>
      </c>
      <c r="D13" s="193" t="s">
        <v>29</v>
      </c>
      <c r="E13" s="194" t="s">
        <v>195</v>
      </c>
      <c r="F13" s="218">
        <v>6</v>
      </c>
      <c r="G13" s="218">
        <v>0</v>
      </c>
      <c r="H13" s="218">
        <v>0</v>
      </c>
      <c r="I13" s="218">
        <f t="shared" si="0"/>
        <v>6</v>
      </c>
      <c r="J13" s="218">
        <v>6</v>
      </c>
      <c r="K13" s="199">
        <f t="shared" si="1"/>
        <v>0</v>
      </c>
    </row>
    <row r="14" spans="2:11" s="91" customFormat="1" ht="25.5" customHeight="1" x14ac:dyDescent="0.25">
      <c r="B14" s="309">
        <f>'Total Jets'!$E$5</f>
        <v>45627</v>
      </c>
      <c r="C14" s="91" t="str">
        <f t="shared" si="2"/>
        <v>E175-E1</v>
      </c>
      <c r="D14" s="193" t="s">
        <v>130</v>
      </c>
      <c r="E14" s="194" t="s">
        <v>265</v>
      </c>
      <c r="F14" s="218">
        <v>10</v>
      </c>
      <c r="G14" s="218">
        <v>0</v>
      </c>
      <c r="H14" s="218">
        <v>0</v>
      </c>
      <c r="I14" s="218">
        <f t="shared" si="0"/>
        <v>10</v>
      </c>
      <c r="J14" s="218">
        <v>10</v>
      </c>
      <c r="K14" s="199">
        <f t="shared" si="1"/>
        <v>0</v>
      </c>
    </row>
    <row r="15" spans="2:11" s="91" customFormat="1" ht="25.5" customHeight="1" x14ac:dyDescent="0.25">
      <c r="B15" s="309">
        <f>'Total Jets'!$E$5</f>
        <v>45627</v>
      </c>
      <c r="C15" s="91" t="str">
        <f t="shared" si="2"/>
        <v>E175-E1</v>
      </c>
      <c r="D15" s="190" t="s">
        <v>32</v>
      </c>
      <c r="E15" s="191" t="s">
        <v>169</v>
      </c>
      <c r="F15" s="218">
        <v>10</v>
      </c>
      <c r="G15" s="218">
        <v>0</v>
      </c>
      <c r="H15" s="218">
        <v>0</v>
      </c>
      <c r="I15" s="218">
        <f t="shared" si="0"/>
        <v>10</v>
      </c>
      <c r="J15" s="218">
        <v>10</v>
      </c>
      <c r="K15" s="199">
        <f t="shared" si="1"/>
        <v>0</v>
      </c>
    </row>
    <row r="16" spans="2:11" s="91" customFormat="1" ht="25.5" customHeight="1" x14ac:dyDescent="0.25">
      <c r="B16" s="309">
        <f>'Total Jets'!$E$5</f>
        <v>45627</v>
      </c>
      <c r="C16" s="91" t="str">
        <f t="shared" si="2"/>
        <v>E175-E1</v>
      </c>
      <c r="D16" s="190" t="s">
        <v>35</v>
      </c>
      <c r="E16" s="191" t="s">
        <v>70</v>
      </c>
      <c r="F16" s="218">
        <v>1</v>
      </c>
      <c r="G16" s="218">
        <v>0</v>
      </c>
      <c r="H16" s="218">
        <v>0</v>
      </c>
      <c r="I16" s="218">
        <f t="shared" si="0"/>
        <v>1</v>
      </c>
      <c r="J16" s="218">
        <v>1</v>
      </c>
      <c r="K16" s="199">
        <f t="shared" si="1"/>
        <v>0</v>
      </c>
    </row>
    <row r="17" spans="2:11" s="91" customFormat="1" ht="25.5" customHeight="1" x14ac:dyDescent="0.25">
      <c r="B17" s="309">
        <f>'Total Jets'!$E$5</f>
        <v>45627</v>
      </c>
      <c r="C17" s="91" t="str">
        <f t="shared" si="2"/>
        <v>E175-E1</v>
      </c>
      <c r="D17" s="190" t="s">
        <v>185</v>
      </c>
      <c r="E17" s="191" t="s">
        <v>187</v>
      </c>
      <c r="F17" s="218">
        <v>0</v>
      </c>
      <c r="G17" s="218">
        <v>0</v>
      </c>
      <c r="H17" s="218">
        <v>0</v>
      </c>
      <c r="I17" s="218">
        <f t="shared" si="0"/>
        <v>0</v>
      </c>
      <c r="J17" s="218">
        <v>0</v>
      </c>
      <c r="K17" s="199">
        <f t="shared" si="1"/>
        <v>0</v>
      </c>
    </row>
    <row r="18" spans="2:11" s="91" customFormat="1" ht="25.5" customHeight="1" x14ac:dyDescent="0.25">
      <c r="B18" s="309">
        <f>'Total Jets'!$E$5</f>
        <v>45627</v>
      </c>
      <c r="C18" s="91" t="str">
        <f t="shared" si="2"/>
        <v>E175-E1</v>
      </c>
      <c r="D18" s="190" t="s">
        <v>117</v>
      </c>
      <c r="E18" s="191" t="s">
        <v>149</v>
      </c>
      <c r="F18" s="48">
        <v>6</v>
      </c>
      <c r="G18" s="48">
        <v>0</v>
      </c>
      <c r="H18" s="48">
        <v>0</v>
      </c>
      <c r="I18" s="48">
        <f t="shared" si="0"/>
        <v>6</v>
      </c>
      <c r="J18" s="48">
        <v>6</v>
      </c>
      <c r="K18" s="199">
        <f t="shared" si="1"/>
        <v>0</v>
      </c>
    </row>
    <row r="19" spans="2:11" s="91" customFormat="1" ht="25.5" customHeight="1" x14ac:dyDescent="0.25">
      <c r="B19" s="309">
        <f>'Total Jets'!$E$5</f>
        <v>45627</v>
      </c>
      <c r="C19" s="91" t="str">
        <f t="shared" si="2"/>
        <v>E175-E1</v>
      </c>
      <c r="D19" s="190" t="s">
        <v>73</v>
      </c>
      <c r="E19" s="191" t="s">
        <v>114</v>
      </c>
      <c r="F19" s="47">
        <v>6</v>
      </c>
      <c r="G19" s="47">
        <v>0</v>
      </c>
      <c r="H19" s="47">
        <v>0</v>
      </c>
      <c r="I19" s="218">
        <f t="shared" si="0"/>
        <v>6</v>
      </c>
      <c r="J19" s="218">
        <v>6</v>
      </c>
      <c r="K19" s="199">
        <f t="shared" si="1"/>
        <v>0</v>
      </c>
    </row>
    <row r="20" spans="2:11" s="91" customFormat="1" ht="25.5" customHeight="1" x14ac:dyDescent="0.25">
      <c r="B20" s="309">
        <f>'Total Jets'!$E$5</f>
        <v>45627</v>
      </c>
      <c r="C20" s="91" t="str">
        <f t="shared" si="2"/>
        <v>E175-E1</v>
      </c>
      <c r="D20" s="190" t="s">
        <v>165</v>
      </c>
      <c r="E20" s="191" t="s">
        <v>166</v>
      </c>
      <c r="F20" s="47">
        <v>18</v>
      </c>
      <c r="G20" s="47">
        <v>0</v>
      </c>
      <c r="H20" s="47">
        <v>0</v>
      </c>
      <c r="I20" s="218">
        <f t="shared" si="0"/>
        <v>18</v>
      </c>
      <c r="J20" s="218">
        <v>18</v>
      </c>
      <c r="K20" s="199">
        <f t="shared" si="1"/>
        <v>0</v>
      </c>
    </row>
    <row r="21" spans="2:11" s="91" customFormat="1" ht="25.5" customHeight="1" x14ac:dyDescent="0.25">
      <c r="B21" s="309">
        <f>'Total Jets'!$E$5</f>
        <v>45627</v>
      </c>
      <c r="C21" s="91" t="str">
        <f t="shared" si="2"/>
        <v>E175-E1</v>
      </c>
      <c r="D21" s="190" t="s">
        <v>165</v>
      </c>
      <c r="E21" s="191" t="s">
        <v>176</v>
      </c>
      <c r="F21" s="47">
        <v>2</v>
      </c>
      <c r="G21" s="47">
        <v>0</v>
      </c>
      <c r="H21" s="47">
        <v>0</v>
      </c>
      <c r="I21" s="218">
        <f t="shared" si="0"/>
        <v>2</v>
      </c>
      <c r="J21" s="218">
        <v>2</v>
      </c>
      <c r="K21" s="199">
        <f t="shared" si="1"/>
        <v>0</v>
      </c>
    </row>
    <row r="22" spans="2:11" s="91" customFormat="1" ht="25.5" customHeight="1" x14ac:dyDescent="0.25">
      <c r="B22" s="309">
        <f>'Total Jets'!$E$5</f>
        <v>45627</v>
      </c>
      <c r="C22" s="91" t="str">
        <f t="shared" si="2"/>
        <v>E175-E1</v>
      </c>
      <c r="D22" s="190" t="s">
        <v>157</v>
      </c>
      <c r="E22" s="191" t="s">
        <v>205</v>
      </c>
      <c r="F22" s="47">
        <v>2</v>
      </c>
      <c r="G22" s="47">
        <v>0</v>
      </c>
      <c r="H22" s="47">
        <v>0</v>
      </c>
      <c r="I22" s="218">
        <f t="shared" si="0"/>
        <v>2</v>
      </c>
      <c r="J22" s="218">
        <v>2</v>
      </c>
      <c r="K22" s="199">
        <f t="shared" si="1"/>
        <v>0</v>
      </c>
    </row>
    <row r="23" spans="2:11" s="91" customFormat="1" ht="25.5" customHeight="1" x14ac:dyDescent="0.25">
      <c r="B23" s="309">
        <f>'Total Jets'!$E$5</f>
        <v>45627</v>
      </c>
      <c r="C23" s="91" t="str">
        <f t="shared" si="2"/>
        <v>E175-E1</v>
      </c>
      <c r="D23" s="190" t="s">
        <v>157</v>
      </c>
      <c r="E23" s="191" t="s">
        <v>158</v>
      </c>
      <c r="F23" s="47">
        <v>1</v>
      </c>
      <c r="G23" s="47">
        <v>0</v>
      </c>
      <c r="H23" s="47">
        <v>0</v>
      </c>
      <c r="I23" s="218">
        <f t="shared" si="0"/>
        <v>1</v>
      </c>
      <c r="J23" s="218">
        <v>1</v>
      </c>
      <c r="K23" s="199">
        <f t="shared" si="1"/>
        <v>0</v>
      </c>
    </row>
    <row r="24" spans="2:11" s="91" customFormat="1" ht="25.5" customHeight="1" x14ac:dyDescent="0.25">
      <c r="B24" s="309">
        <f>'Total Jets'!$E$5</f>
        <v>45627</v>
      </c>
      <c r="C24" s="91" t="str">
        <f t="shared" si="2"/>
        <v>E175-E1</v>
      </c>
      <c r="D24" s="190" t="s">
        <v>76</v>
      </c>
      <c r="E24" s="226" t="s">
        <v>77</v>
      </c>
      <c r="F24" s="218">
        <v>6</v>
      </c>
      <c r="G24" s="218">
        <v>0</v>
      </c>
      <c r="H24" s="218">
        <v>0</v>
      </c>
      <c r="I24" s="218">
        <f t="shared" si="0"/>
        <v>6</v>
      </c>
      <c r="J24" s="218">
        <v>6</v>
      </c>
      <c r="K24" s="199">
        <f t="shared" si="1"/>
        <v>0</v>
      </c>
    </row>
    <row r="25" spans="2:11" s="91" customFormat="1" ht="25.5" customHeight="1" x14ac:dyDescent="0.25">
      <c r="B25" s="309">
        <f>'Total Jets'!$E$5</f>
        <v>45627</v>
      </c>
      <c r="C25" s="91" t="str">
        <f t="shared" si="2"/>
        <v>E175-E1</v>
      </c>
      <c r="D25" s="190" t="s">
        <v>139</v>
      </c>
      <c r="E25" s="191" t="s">
        <v>138</v>
      </c>
      <c r="F25" s="48">
        <v>15</v>
      </c>
      <c r="G25" s="48">
        <v>0</v>
      </c>
      <c r="H25" s="48">
        <v>0</v>
      </c>
      <c r="I25" s="218">
        <f t="shared" si="0"/>
        <v>15</v>
      </c>
      <c r="J25" s="48">
        <v>15</v>
      </c>
      <c r="K25" s="199">
        <f t="shared" si="1"/>
        <v>0</v>
      </c>
    </row>
    <row r="26" spans="2:11" s="91" customFormat="1" ht="25.5" customHeight="1" x14ac:dyDescent="0.25">
      <c r="B26" s="309">
        <f>'Total Jets'!$E$5</f>
        <v>45627</v>
      </c>
      <c r="C26" s="91" t="str">
        <f t="shared" si="2"/>
        <v>E175-E1</v>
      </c>
      <c r="D26" s="190" t="s">
        <v>41</v>
      </c>
      <c r="E26" s="191" t="s">
        <v>121</v>
      </c>
      <c r="F26" s="218">
        <v>9</v>
      </c>
      <c r="G26" s="218">
        <v>0</v>
      </c>
      <c r="H26" s="218">
        <v>0</v>
      </c>
      <c r="I26" s="218">
        <f t="shared" si="0"/>
        <v>9</v>
      </c>
      <c r="J26" s="218">
        <v>9</v>
      </c>
      <c r="K26" s="199">
        <f t="shared" si="1"/>
        <v>0</v>
      </c>
    </row>
    <row r="27" spans="2:11" s="91" customFormat="1" ht="25.5" customHeight="1" x14ac:dyDescent="0.25">
      <c r="B27" s="309">
        <f>'Total Jets'!$E$5</f>
        <v>45627</v>
      </c>
      <c r="C27" s="91" t="str">
        <f t="shared" si="2"/>
        <v>E175-E1</v>
      </c>
      <c r="D27" s="190" t="s">
        <v>41</v>
      </c>
      <c r="E27" s="191" t="s">
        <v>182</v>
      </c>
      <c r="F27" s="218">
        <v>1</v>
      </c>
      <c r="G27" s="218">
        <v>0</v>
      </c>
      <c r="H27" s="218">
        <v>0</v>
      </c>
      <c r="I27" s="218">
        <f t="shared" si="0"/>
        <v>1</v>
      </c>
      <c r="J27" s="218">
        <v>1</v>
      </c>
      <c r="K27" s="199">
        <f t="shared" si="1"/>
        <v>0</v>
      </c>
    </row>
    <row r="28" spans="2:11" s="91" customFormat="1" ht="25.5" customHeight="1" x14ac:dyDescent="0.25">
      <c r="B28" s="309">
        <f>'Total Jets'!$E$5</f>
        <v>45627</v>
      </c>
      <c r="C28" s="91" t="str">
        <f t="shared" si="2"/>
        <v>E175-E1</v>
      </c>
      <c r="D28" s="190" t="s">
        <v>41</v>
      </c>
      <c r="E28" s="194" t="s">
        <v>276</v>
      </c>
      <c r="F28" s="218">
        <v>48</v>
      </c>
      <c r="G28" s="218">
        <v>0</v>
      </c>
      <c r="H28" s="218">
        <v>0</v>
      </c>
      <c r="I28" s="218">
        <f t="shared" si="0"/>
        <v>48</v>
      </c>
      <c r="J28" s="218">
        <v>48</v>
      </c>
      <c r="K28" s="199">
        <f t="shared" si="1"/>
        <v>0</v>
      </c>
    </row>
    <row r="29" spans="2:11" s="91" customFormat="1" ht="25.5" customHeight="1" x14ac:dyDescent="0.25">
      <c r="B29" s="309">
        <f>'Total Jets'!$E$5</f>
        <v>45627</v>
      </c>
      <c r="C29" s="91" t="str">
        <f t="shared" si="2"/>
        <v>E175-E1</v>
      </c>
      <c r="D29" s="190" t="s">
        <v>41</v>
      </c>
      <c r="E29" s="191" t="s">
        <v>120</v>
      </c>
      <c r="F29" s="218">
        <v>28</v>
      </c>
      <c r="G29" s="218">
        <v>0</v>
      </c>
      <c r="H29" s="218">
        <v>0</v>
      </c>
      <c r="I29" s="218">
        <f t="shared" si="0"/>
        <v>28</v>
      </c>
      <c r="J29" s="218">
        <v>28</v>
      </c>
      <c r="K29" s="199">
        <f t="shared" si="1"/>
        <v>0</v>
      </c>
    </row>
    <row r="30" spans="2:11" ht="9" customHeight="1" thickBot="1" x14ac:dyDescent="0.35">
      <c r="B30" s="309">
        <f>'Total Jets'!$E$5</f>
        <v>45627</v>
      </c>
      <c r="C30" s="91" t="str">
        <f t="shared" si="2"/>
        <v/>
      </c>
      <c r="D30" s="105"/>
      <c r="E30" s="106"/>
      <c r="F30" s="107"/>
      <c r="G30" s="106"/>
      <c r="H30" s="106"/>
      <c r="I30" s="107"/>
      <c r="J30" s="106"/>
      <c r="K30" s="108"/>
    </row>
    <row r="31" spans="2:11" s="4" customFormat="1" ht="25.5" customHeight="1" thickBot="1" x14ac:dyDescent="0.3">
      <c r="B31" s="309">
        <f>'Total Jets'!$E$5</f>
        <v>45627</v>
      </c>
      <c r="C31" s="91" t="str">
        <f t="shared" si="2"/>
        <v/>
      </c>
      <c r="D31" s="92" t="s">
        <v>51</v>
      </c>
      <c r="E31" s="93"/>
      <c r="F31" s="94">
        <f>SUM(F8:F30)</f>
        <v>191</v>
      </c>
      <c r="G31" s="94">
        <f t="shared" ref="G31:K31" si="3">SUM(G8:G30)</f>
        <v>0</v>
      </c>
      <c r="H31" s="94">
        <f t="shared" si="3"/>
        <v>0</v>
      </c>
      <c r="I31" s="94">
        <f t="shared" si="3"/>
        <v>191</v>
      </c>
      <c r="J31" s="94">
        <f t="shared" si="3"/>
        <v>191</v>
      </c>
      <c r="K31" s="95">
        <f t="shared" si="3"/>
        <v>0</v>
      </c>
    </row>
    <row r="32" spans="2:11" x14ac:dyDescent="0.25">
      <c r="B32" s="309">
        <f>'Total Jets'!$E$5</f>
        <v>45627</v>
      </c>
      <c r="C32" s="91" t="str">
        <f t="shared" si="2"/>
        <v/>
      </c>
      <c r="D32" s="16"/>
      <c r="E32" s="17"/>
      <c r="F32" s="18"/>
      <c r="G32" s="18"/>
      <c r="H32" s="18"/>
      <c r="I32" s="18"/>
      <c r="J32" s="18"/>
      <c r="K32" s="18"/>
    </row>
    <row r="33" spans="2:11" ht="33" customHeight="1" x14ac:dyDescent="0.25">
      <c r="B33" s="309">
        <f>'Total Jets'!$E$5</f>
        <v>45627</v>
      </c>
      <c r="C33" s="91" t="str">
        <f t="shared" si="2"/>
        <v/>
      </c>
      <c r="D33" s="505" t="s">
        <v>249</v>
      </c>
      <c r="E33" s="505"/>
      <c r="F33" s="505"/>
      <c r="G33" s="505"/>
      <c r="H33" s="505"/>
      <c r="I33" s="505"/>
      <c r="J33" s="505"/>
      <c r="K33" s="505"/>
    </row>
    <row r="34" spans="2:11" ht="16.2" x14ac:dyDescent="0.25">
      <c r="B34" s="309">
        <f>'Total Jets'!$E$5</f>
        <v>45627</v>
      </c>
      <c r="C34" s="91" t="str">
        <f t="shared" si="2"/>
        <v/>
      </c>
      <c r="D34" s="27" t="s">
        <v>271</v>
      </c>
      <c r="E34" s="22"/>
      <c r="F34" s="22"/>
      <c r="G34" s="22"/>
      <c r="H34" s="22"/>
      <c r="I34" s="86"/>
      <c r="J34" s="86"/>
      <c r="K34" s="22"/>
    </row>
    <row r="35" spans="2:11" ht="16.2" x14ac:dyDescent="0.25">
      <c r="B35" s="309">
        <f>'Total Jets'!$E$5</f>
        <v>45627</v>
      </c>
      <c r="C35" s="91" t="str">
        <f t="shared" si="2"/>
        <v/>
      </c>
      <c r="D35" s="36" t="s">
        <v>272</v>
      </c>
      <c r="E35" s="36"/>
      <c r="F35" s="31"/>
      <c r="G35" s="31"/>
      <c r="H35" s="31"/>
      <c r="I35" s="5"/>
      <c r="J35" s="5"/>
      <c r="K35" s="88"/>
    </row>
    <row r="36" spans="2:11" x14ac:dyDescent="0.25">
      <c r="B36" s="309">
        <f>'Total Jets'!$E$5</f>
        <v>45627</v>
      </c>
      <c r="C36" s="91" t="str">
        <f t="shared" si="2"/>
        <v/>
      </c>
      <c r="D36" s="87" t="s">
        <v>209</v>
      </c>
      <c r="J36" s="22"/>
      <c r="K36" s="22"/>
    </row>
    <row r="37" spans="2:11" ht="15.6" x14ac:dyDescent="0.25">
      <c r="B37" s="309">
        <f>'Total Jets'!$E$5</f>
        <v>45627</v>
      </c>
      <c r="C37" s="91" t="str">
        <f t="shared" si="2"/>
        <v/>
      </c>
      <c r="D37" s="27" t="s">
        <v>206</v>
      </c>
      <c r="J37" s="22"/>
      <c r="K37" s="22"/>
    </row>
    <row r="38" spans="2:11" x14ac:dyDescent="0.25">
      <c r="B38" s="309">
        <f>'Total Jets'!$E$5</f>
        <v>45627</v>
      </c>
      <c r="C38" s="91" t="str">
        <f t="shared" si="2"/>
        <v/>
      </c>
    </row>
    <row r="39" spans="2:11" x14ac:dyDescent="0.25">
      <c r="B39" s="309">
        <f>'Total Jets'!$E$5</f>
        <v>45627</v>
      </c>
      <c r="C39" s="91" t="str">
        <f t="shared" si="2"/>
        <v/>
      </c>
    </row>
    <row r="40" spans="2:11" x14ac:dyDescent="0.25">
      <c r="B40" s="309">
        <f>'Total Jets'!$E$5</f>
        <v>45627</v>
      </c>
      <c r="C40" s="91" t="str">
        <f t="shared" si="2"/>
        <v/>
      </c>
    </row>
    <row r="41" spans="2:11" x14ac:dyDescent="0.25">
      <c r="B41" s="309">
        <f>'Total Jets'!$E$5</f>
        <v>45627</v>
      </c>
      <c r="C41" s="91" t="str">
        <f t="shared" si="2"/>
        <v/>
      </c>
    </row>
    <row r="42" spans="2:11" x14ac:dyDescent="0.25">
      <c r="B42" s="309">
        <f>'Total Jets'!$E$5</f>
        <v>45627</v>
      </c>
      <c r="C42" s="91" t="str">
        <f t="shared" si="2"/>
        <v/>
      </c>
    </row>
    <row r="43" spans="2:11" x14ac:dyDescent="0.25">
      <c r="B43" s="309">
        <f>'Total Jets'!$E$5</f>
        <v>45627</v>
      </c>
      <c r="C43" s="91" t="str">
        <f t="shared" si="2"/>
        <v/>
      </c>
    </row>
    <row r="44" spans="2:11" x14ac:dyDescent="0.25">
      <c r="B44" s="309">
        <f>'Total Jets'!$E$5</f>
        <v>45627</v>
      </c>
      <c r="C44" s="91" t="str">
        <f t="shared" si="2"/>
        <v/>
      </c>
    </row>
    <row r="45" spans="2:11" x14ac:dyDescent="0.25">
      <c r="B45" s="309">
        <f>'Total Jets'!$E$5</f>
        <v>45627</v>
      </c>
      <c r="C45" s="91" t="str">
        <f t="shared" si="2"/>
        <v/>
      </c>
    </row>
    <row r="46" spans="2:11" x14ac:dyDescent="0.25">
      <c r="B46" s="309">
        <f>'Total Jets'!$E$5</f>
        <v>45627</v>
      </c>
      <c r="C46" s="91" t="str">
        <f t="shared" si="2"/>
        <v/>
      </c>
    </row>
    <row r="47" spans="2:11" x14ac:dyDescent="0.25">
      <c r="B47" s="309">
        <f>'Total Jets'!$E$5</f>
        <v>45627</v>
      </c>
      <c r="C47" s="91" t="str">
        <f t="shared" si="2"/>
        <v/>
      </c>
    </row>
    <row r="48" spans="2:11" x14ac:dyDescent="0.25">
      <c r="B48" s="309">
        <f>'Total Jets'!$E$5</f>
        <v>45627</v>
      </c>
      <c r="C48" s="91" t="str">
        <f t="shared" si="2"/>
        <v/>
      </c>
    </row>
    <row r="49" spans="2:3" x14ac:dyDescent="0.25">
      <c r="B49" s="309">
        <f>'Total Jets'!$E$5</f>
        <v>45627</v>
      </c>
      <c r="C49" s="91" t="str">
        <f t="shared" si="2"/>
        <v/>
      </c>
    </row>
    <row r="50" spans="2:3" x14ac:dyDescent="0.25">
      <c r="B50" s="309">
        <f>'Total Jets'!$E$5</f>
        <v>45627</v>
      </c>
      <c r="C50" s="91" t="str">
        <f t="shared" si="2"/>
        <v/>
      </c>
    </row>
    <row r="51" spans="2:3" x14ac:dyDescent="0.25">
      <c r="B51" s="309">
        <f>'Total Jets'!$E$5</f>
        <v>45627</v>
      </c>
      <c r="C51" s="91" t="str">
        <f t="shared" si="2"/>
        <v/>
      </c>
    </row>
  </sheetData>
  <sortState xmlns:xlrd2="http://schemas.microsoft.com/office/spreadsheetml/2017/richdata2" ref="D8:K30">
    <sortCondition ref="D8:D30"/>
    <sortCondition ref="E8:E30"/>
  </sortState>
  <mergeCells count="4">
    <mergeCell ref="D33:K33"/>
    <mergeCell ref="D2:K2"/>
    <mergeCell ref="D4:K4"/>
    <mergeCell ref="G5:H5"/>
  </mergeCells>
  <phoneticPr fontId="0" type="noConversion"/>
  <printOptions horizontalCentered="1" gridLinesSet="0"/>
  <pageMargins left="0.55118110236220474" right="0.23622047244094491" top="0.78740157480314965" bottom="0.98425196850393704" header="0.51181102362204722" footer="0.51181102362204722"/>
  <pageSetup paperSize="9" scale="72" orientation="portrait" r:id="rId1"/>
  <headerFooter alignWithMargins="0">
    <oddFooter>&amp;LDCA&amp;R&amp;F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pageSetUpPr fitToPage="1"/>
  </sheetPr>
  <dimension ref="B1:P51"/>
  <sheetViews>
    <sheetView showGridLines="0" topLeftCell="A4" zoomScale="85" zoomScaleNormal="85" workbookViewId="0">
      <selection activeCell="K33" sqref="K33"/>
    </sheetView>
  </sheetViews>
  <sheetFormatPr defaultColWidth="11.44140625" defaultRowHeight="13.2" x14ac:dyDescent="0.25"/>
  <cols>
    <col min="2" max="2" width="11.44140625" style="308" hidden="1" customWidth="1"/>
    <col min="3" max="3" width="7.5546875" hidden="1" customWidth="1"/>
    <col min="4" max="4" width="17.88671875" customWidth="1"/>
    <col min="5" max="5" width="24" customWidth="1"/>
    <col min="6" max="7" width="13.109375" customWidth="1"/>
    <col min="8" max="8" width="14.5546875" bestFit="1" customWidth="1"/>
    <col min="9" max="9" width="8.88671875" style="20" bestFit="1" customWidth="1"/>
    <col min="10" max="10" width="14.88671875" bestFit="1" customWidth="1"/>
    <col min="11" max="11" width="16.44140625" bestFit="1" customWidth="1"/>
  </cols>
  <sheetData>
    <row r="1" spans="2:12" ht="13.8" thickBot="1" x14ac:dyDescent="0.3">
      <c r="B1" s="310" t="s">
        <v>339</v>
      </c>
    </row>
    <row r="2" spans="2:12" ht="24.6" x14ac:dyDescent="0.25">
      <c r="D2" s="506" t="s">
        <v>110</v>
      </c>
      <c r="E2" s="507"/>
      <c r="F2" s="507"/>
      <c r="G2" s="507"/>
      <c r="H2" s="507"/>
      <c r="I2" s="507"/>
      <c r="J2" s="507"/>
      <c r="K2" s="508"/>
    </row>
    <row r="3" spans="2:12" ht="18.600000000000001" x14ac:dyDescent="0.25">
      <c r="D3" s="181"/>
      <c r="E3" s="182"/>
      <c r="F3" s="182"/>
      <c r="G3" s="89" t="s">
        <v>288</v>
      </c>
      <c r="H3" s="182"/>
      <c r="I3" s="182"/>
      <c r="J3" s="89"/>
      <c r="K3" s="110" t="str">
        <f>'Total Jets'!$H$3</f>
        <v>SOI/SOE</v>
      </c>
    </row>
    <row r="4" spans="2:12" ht="18.600000000000001" thickBot="1" x14ac:dyDescent="0.3">
      <c r="D4" s="509" t="s">
        <v>59</v>
      </c>
      <c r="E4" s="510"/>
      <c r="F4" s="510"/>
      <c r="G4" s="510"/>
      <c r="H4" s="510"/>
      <c r="I4" s="510"/>
      <c r="J4" s="510"/>
      <c r="K4" s="511"/>
    </row>
    <row r="5" spans="2:12" ht="17.399999999999999" x14ac:dyDescent="0.3">
      <c r="D5" s="26"/>
      <c r="E5" s="420"/>
      <c r="F5" s="380" t="str">
        <f>'Total Jets'!$D$5</f>
        <v>SOI/SOE -</v>
      </c>
      <c r="G5" s="499">
        <f>'Total Jets'!$E$5</f>
        <v>45627</v>
      </c>
      <c r="H5" s="499"/>
      <c r="I5" s="25"/>
      <c r="J5" s="25"/>
    </row>
    <row r="6" spans="2:12" ht="18.600000000000001" thickBot="1" x14ac:dyDescent="0.4">
      <c r="D6" s="23" t="s">
        <v>83</v>
      </c>
      <c r="E6" s="7"/>
      <c r="F6" s="7"/>
      <c r="G6" s="7"/>
      <c r="H6" s="7"/>
      <c r="I6" s="7"/>
      <c r="J6" s="7"/>
      <c r="K6" s="7"/>
    </row>
    <row r="7" spans="2:12" ht="47.4" thickBot="1" x14ac:dyDescent="0.3">
      <c r="D7" s="96" t="s">
        <v>2</v>
      </c>
      <c r="E7" s="97" t="s">
        <v>3</v>
      </c>
      <c r="F7" s="98" t="s">
        <v>255</v>
      </c>
      <c r="G7" s="93" t="s">
        <v>4</v>
      </c>
      <c r="H7" s="98" t="s">
        <v>256</v>
      </c>
      <c r="I7" s="93" t="s">
        <v>5</v>
      </c>
      <c r="J7" s="93" t="s">
        <v>6</v>
      </c>
      <c r="K7" s="100" t="s">
        <v>257</v>
      </c>
    </row>
    <row r="8" spans="2:12" s="91" customFormat="1" ht="25.5" customHeight="1" x14ac:dyDescent="0.25">
      <c r="B8" s="309">
        <f>'Total Jets'!$E$5</f>
        <v>45627</v>
      </c>
      <c r="C8" s="91" t="str">
        <f>IF(E8="","","E175-E1")</f>
        <v>E175-E1</v>
      </c>
      <c r="D8" s="186" t="s">
        <v>27</v>
      </c>
      <c r="E8" s="187" t="s">
        <v>129</v>
      </c>
      <c r="F8" s="188">
        <v>15</v>
      </c>
      <c r="G8" s="188">
        <v>0</v>
      </c>
      <c r="H8" s="188">
        <v>0</v>
      </c>
      <c r="I8" s="189">
        <f t="shared" ref="I8:I36" si="0">SUM(F8:H8)</f>
        <v>15</v>
      </c>
      <c r="J8" s="188">
        <v>15</v>
      </c>
      <c r="K8" s="210">
        <f t="shared" ref="K8:K36" si="1">F8-J8</f>
        <v>0</v>
      </c>
      <c r="L8" s="475"/>
    </row>
    <row r="9" spans="2:12" s="91" customFormat="1" ht="25.5" customHeight="1" x14ac:dyDescent="0.25">
      <c r="B9" s="309">
        <f>'Total Jets'!$E$5</f>
        <v>45627</v>
      </c>
      <c r="C9" s="91" t="str">
        <f t="shared" ref="C9:C51" si="2">IF(E9="","","E175-E1")</f>
        <v>E175-E1</v>
      </c>
      <c r="D9" s="217" t="s">
        <v>41</v>
      </c>
      <c r="E9" s="215" t="s">
        <v>210</v>
      </c>
      <c r="F9" s="48">
        <v>8</v>
      </c>
      <c r="G9" s="48">
        <v>0</v>
      </c>
      <c r="H9" s="48">
        <v>0</v>
      </c>
      <c r="I9" s="48">
        <f t="shared" si="0"/>
        <v>8</v>
      </c>
      <c r="J9" s="48">
        <v>8</v>
      </c>
      <c r="K9" s="199">
        <f t="shared" si="1"/>
        <v>0</v>
      </c>
      <c r="L9" s="475"/>
    </row>
    <row r="10" spans="2:12" s="91" customFormat="1" ht="25.5" customHeight="1" x14ac:dyDescent="0.25">
      <c r="B10" s="309">
        <f>'Total Jets'!$E$5</f>
        <v>45627</v>
      </c>
      <c r="C10" s="91" t="str">
        <f t="shared" si="2"/>
        <v>E175-E1</v>
      </c>
      <c r="D10" s="217" t="s">
        <v>162</v>
      </c>
      <c r="E10" s="215" t="s">
        <v>269</v>
      </c>
      <c r="F10" s="48">
        <v>5</v>
      </c>
      <c r="G10" s="48">
        <v>0</v>
      </c>
      <c r="H10" s="48">
        <v>0</v>
      </c>
      <c r="I10" s="48">
        <f t="shared" si="0"/>
        <v>5</v>
      </c>
      <c r="J10" s="48">
        <v>0</v>
      </c>
      <c r="K10" s="199">
        <f t="shared" si="1"/>
        <v>5</v>
      </c>
      <c r="L10" s="475"/>
    </row>
    <row r="11" spans="2:12" s="91" customFormat="1" ht="25.5" customHeight="1" x14ac:dyDescent="0.25">
      <c r="B11" s="309">
        <f>'Total Jets'!$E$5</f>
        <v>45627</v>
      </c>
      <c r="C11" s="91" t="str">
        <f t="shared" si="2"/>
        <v>E175-E1</v>
      </c>
      <c r="D11" s="190" t="s">
        <v>73</v>
      </c>
      <c r="E11" s="191" t="s">
        <v>214</v>
      </c>
      <c r="F11" s="47">
        <v>2</v>
      </c>
      <c r="G11" s="47">
        <v>0</v>
      </c>
      <c r="H11" s="47">
        <v>0</v>
      </c>
      <c r="I11" s="48">
        <f t="shared" si="0"/>
        <v>2</v>
      </c>
      <c r="J11" s="47">
        <v>2</v>
      </c>
      <c r="K11" s="192">
        <f t="shared" si="1"/>
        <v>0</v>
      </c>
      <c r="L11" s="475"/>
    </row>
    <row r="12" spans="2:12" s="91" customFormat="1" ht="25.5" customHeight="1" x14ac:dyDescent="0.25">
      <c r="B12" s="309">
        <f>'Total Jets'!$E$5</f>
        <v>45627</v>
      </c>
      <c r="C12" s="91" t="str">
        <f t="shared" si="2"/>
        <v>E175-E1</v>
      </c>
      <c r="D12" s="217" t="s">
        <v>41</v>
      </c>
      <c r="E12" s="215" t="s">
        <v>237</v>
      </c>
      <c r="F12" s="48">
        <v>204</v>
      </c>
      <c r="G12" s="48">
        <v>0</v>
      </c>
      <c r="H12" s="48">
        <v>43</v>
      </c>
      <c r="I12" s="48">
        <f t="shared" si="0"/>
        <v>247</v>
      </c>
      <c r="J12" s="457">
        <f>109+3</f>
        <v>112</v>
      </c>
      <c r="K12" s="460">
        <f t="shared" si="1"/>
        <v>92</v>
      </c>
      <c r="L12" s="475"/>
    </row>
    <row r="13" spans="2:12" s="91" customFormat="1" ht="25.5" customHeight="1" x14ac:dyDescent="0.25">
      <c r="B13" s="309">
        <f>'Total Jets'!$E$5</f>
        <v>45627</v>
      </c>
      <c r="C13" s="91" t="str">
        <f t="shared" si="2"/>
        <v>E175-E1</v>
      </c>
      <c r="D13" s="190" t="s">
        <v>258</v>
      </c>
      <c r="E13" s="191" t="s">
        <v>236</v>
      </c>
      <c r="F13" s="47">
        <v>1</v>
      </c>
      <c r="G13" s="47">
        <v>0</v>
      </c>
      <c r="H13" s="47">
        <v>0</v>
      </c>
      <c r="I13" s="48">
        <f t="shared" si="0"/>
        <v>1</v>
      </c>
      <c r="J13" s="47">
        <v>1</v>
      </c>
      <c r="K13" s="192">
        <f t="shared" si="1"/>
        <v>0</v>
      </c>
      <c r="L13" s="475"/>
    </row>
    <row r="14" spans="2:12" s="91" customFormat="1" ht="25.5" customHeight="1" x14ac:dyDescent="0.25">
      <c r="B14" s="309">
        <f>'Total Jets'!$E$5</f>
        <v>45627</v>
      </c>
      <c r="C14" s="91" t="str">
        <f t="shared" si="2"/>
        <v>E175-E1</v>
      </c>
      <c r="D14" s="217" t="s">
        <v>41</v>
      </c>
      <c r="E14" s="215" t="s">
        <v>223</v>
      </c>
      <c r="F14" s="48">
        <v>4</v>
      </c>
      <c r="G14" s="48">
        <v>0</v>
      </c>
      <c r="H14" s="48">
        <v>0</v>
      </c>
      <c r="I14" s="48">
        <f t="shared" si="0"/>
        <v>4</v>
      </c>
      <c r="J14" s="48">
        <v>4</v>
      </c>
      <c r="K14" s="199">
        <f t="shared" si="1"/>
        <v>0</v>
      </c>
      <c r="L14" s="475"/>
    </row>
    <row r="15" spans="2:12" s="91" customFormat="1" ht="25.5" customHeight="1" x14ac:dyDescent="0.25">
      <c r="B15" s="309">
        <f>'Total Jets'!$E$5</f>
        <v>45627</v>
      </c>
      <c r="C15" s="91" t="str">
        <f t="shared" si="2"/>
        <v>E175-E1</v>
      </c>
      <c r="D15" s="190" t="s">
        <v>117</v>
      </c>
      <c r="E15" s="191" t="s">
        <v>159</v>
      </c>
      <c r="F15" s="218">
        <v>1</v>
      </c>
      <c r="G15" s="218">
        <v>0</v>
      </c>
      <c r="H15" s="218">
        <v>0</v>
      </c>
      <c r="I15" s="48">
        <f t="shared" si="0"/>
        <v>1</v>
      </c>
      <c r="J15" s="218">
        <v>1</v>
      </c>
      <c r="K15" s="199">
        <f t="shared" si="1"/>
        <v>0</v>
      </c>
      <c r="L15" s="475"/>
    </row>
    <row r="16" spans="2:12" s="91" customFormat="1" ht="25.5" customHeight="1" x14ac:dyDescent="0.25">
      <c r="B16" s="309">
        <f>'Total Jets'!$E$5</f>
        <v>45627</v>
      </c>
      <c r="C16" s="91" t="str">
        <f t="shared" si="2"/>
        <v>E175-E1</v>
      </c>
      <c r="D16" s="217" t="s">
        <v>140</v>
      </c>
      <c r="E16" s="215" t="s">
        <v>207</v>
      </c>
      <c r="F16" s="48">
        <v>11</v>
      </c>
      <c r="G16" s="48">
        <v>0</v>
      </c>
      <c r="H16" s="48">
        <v>0</v>
      </c>
      <c r="I16" s="48">
        <f t="shared" si="0"/>
        <v>11</v>
      </c>
      <c r="J16" s="48">
        <v>11</v>
      </c>
      <c r="K16" s="199">
        <f t="shared" si="1"/>
        <v>0</v>
      </c>
      <c r="L16" s="475"/>
    </row>
    <row r="17" spans="2:12" s="91" customFormat="1" ht="25.5" customHeight="1" x14ac:dyDescent="0.25">
      <c r="B17" s="309">
        <f>'Total Jets'!$E$5</f>
        <v>45627</v>
      </c>
      <c r="C17" s="91" t="str">
        <f t="shared" si="2"/>
        <v>E175-E1</v>
      </c>
      <c r="D17" s="190" t="s">
        <v>165</v>
      </c>
      <c r="E17" s="191" t="s">
        <v>270</v>
      </c>
      <c r="F17" s="47">
        <v>2</v>
      </c>
      <c r="G17" s="47">
        <v>0</v>
      </c>
      <c r="H17" s="47">
        <v>0</v>
      </c>
      <c r="I17" s="48">
        <f t="shared" si="0"/>
        <v>2</v>
      </c>
      <c r="J17" s="47">
        <v>2</v>
      </c>
      <c r="K17" s="192">
        <f t="shared" si="1"/>
        <v>0</v>
      </c>
      <c r="L17" s="475"/>
    </row>
    <row r="18" spans="2:12" s="91" customFormat="1" ht="25.5" customHeight="1" x14ac:dyDescent="0.25">
      <c r="B18" s="309"/>
      <c r="C18" s="91" t="str">
        <f t="shared" si="2"/>
        <v>E175-E1</v>
      </c>
      <c r="D18" s="217" t="s">
        <v>41</v>
      </c>
      <c r="E18" s="215" t="s">
        <v>84</v>
      </c>
      <c r="F18" s="48">
        <v>5</v>
      </c>
      <c r="G18" s="48">
        <v>0</v>
      </c>
      <c r="H18" s="48">
        <v>0</v>
      </c>
      <c r="I18" s="48">
        <f t="shared" si="0"/>
        <v>5</v>
      </c>
      <c r="J18" s="48">
        <v>5</v>
      </c>
      <c r="K18" s="199">
        <f t="shared" si="1"/>
        <v>0</v>
      </c>
      <c r="L18" s="475"/>
    </row>
    <row r="19" spans="2:12" s="91" customFormat="1" ht="25.5" customHeight="1" x14ac:dyDescent="0.25">
      <c r="B19" s="309">
        <f>'Total Jets'!$E$5</f>
        <v>45627</v>
      </c>
      <c r="C19" s="91" t="str">
        <f t="shared" si="2"/>
        <v>E175-E1</v>
      </c>
      <c r="D19" s="217" t="s">
        <v>41</v>
      </c>
      <c r="E19" s="215" t="s">
        <v>446</v>
      </c>
      <c r="F19" s="48">
        <v>50</v>
      </c>
      <c r="G19" s="457">
        <f>1-1</f>
        <v>0</v>
      </c>
      <c r="H19" s="48">
        <v>8</v>
      </c>
      <c r="I19" s="457">
        <f t="shared" si="0"/>
        <v>58</v>
      </c>
      <c r="J19" s="48">
        <v>44</v>
      </c>
      <c r="K19" s="199">
        <f t="shared" si="1"/>
        <v>6</v>
      </c>
      <c r="L19" s="475"/>
    </row>
    <row r="20" spans="2:12" s="91" customFormat="1" ht="25.5" customHeight="1" x14ac:dyDescent="0.25">
      <c r="B20" s="309">
        <f>'Total Jets'!$E$5</f>
        <v>45627</v>
      </c>
      <c r="C20" s="91" t="str">
        <f t="shared" si="2"/>
        <v>E175-E1</v>
      </c>
      <c r="D20" s="217" t="s">
        <v>41</v>
      </c>
      <c r="E20" s="215" t="s">
        <v>182</v>
      </c>
      <c r="F20" s="48">
        <v>4</v>
      </c>
      <c r="G20" s="48">
        <v>0</v>
      </c>
      <c r="H20" s="48">
        <v>0</v>
      </c>
      <c r="I20" s="48">
        <f t="shared" si="0"/>
        <v>4</v>
      </c>
      <c r="J20" s="48">
        <v>4</v>
      </c>
      <c r="K20" s="199">
        <f t="shared" si="1"/>
        <v>0</v>
      </c>
      <c r="L20" s="475"/>
    </row>
    <row r="21" spans="2:12" s="91" customFormat="1" ht="25.5" customHeight="1" x14ac:dyDescent="0.25">
      <c r="B21" s="309">
        <f>'Total Jets'!$E$5</f>
        <v>45627</v>
      </c>
      <c r="C21" s="91" t="str">
        <f t="shared" si="2"/>
        <v>E175-E1</v>
      </c>
      <c r="D21" s="217" t="s">
        <v>171</v>
      </c>
      <c r="E21" s="215" t="s">
        <v>170</v>
      </c>
      <c r="F21" s="48">
        <v>17</v>
      </c>
      <c r="G21" s="48">
        <v>0</v>
      </c>
      <c r="H21" s="48">
        <v>0</v>
      </c>
      <c r="I21" s="48">
        <f t="shared" si="0"/>
        <v>17</v>
      </c>
      <c r="J21" s="48">
        <v>17</v>
      </c>
      <c r="K21" s="199">
        <f t="shared" si="1"/>
        <v>0</v>
      </c>
    </row>
    <row r="22" spans="2:12" s="91" customFormat="1" ht="25.5" customHeight="1" x14ac:dyDescent="0.25">
      <c r="B22" s="309">
        <f>'Total Jets'!$E$5</f>
        <v>45627</v>
      </c>
      <c r="C22" s="91" t="str">
        <f t="shared" si="2"/>
        <v>E175-E1</v>
      </c>
      <c r="D22" s="217" t="s">
        <v>76</v>
      </c>
      <c r="E22" s="215" t="s">
        <v>142</v>
      </c>
      <c r="F22" s="48">
        <v>12</v>
      </c>
      <c r="G22" s="48">
        <v>0</v>
      </c>
      <c r="H22" s="48">
        <v>0</v>
      </c>
      <c r="I22" s="48">
        <f t="shared" si="0"/>
        <v>12</v>
      </c>
      <c r="J22" s="48">
        <v>12</v>
      </c>
      <c r="K22" s="199">
        <f t="shared" si="1"/>
        <v>0</v>
      </c>
    </row>
    <row r="23" spans="2:12" s="91" customFormat="1" ht="25.5" customHeight="1" x14ac:dyDescent="0.25">
      <c r="B23" s="309">
        <f>'Total Jets'!$E$5</f>
        <v>45627</v>
      </c>
      <c r="C23" s="91" t="str">
        <f t="shared" si="2"/>
        <v>E175-E1</v>
      </c>
      <c r="D23" s="217" t="s">
        <v>260</v>
      </c>
      <c r="E23" s="215" t="s">
        <v>261</v>
      </c>
      <c r="F23" s="48">
        <v>2</v>
      </c>
      <c r="G23" s="48">
        <v>0</v>
      </c>
      <c r="H23" s="48">
        <v>0</v>
      </c>
      <c r="I23" s="48">
        <f t="shared" si="0"/>
        <v>2</v>
      </c>
      <c r="J23" s="48">
        <v>2</v>
      </c>
      <c r="K23" s="199">
        <f t="shared" si="1"/>
        <v>0</v>
      </c>
    </row>
    <row r="24" spans="2:12" s="91" customFormat="1" ht="25.5" customHeight="1" x14ac:dyDescent="0.25">
      <c r="B24" s="309">
        <f>'Total Jets'!$E$5</f>
        <v>45627</v>
      </c>
      <c r="C24" s="91" t="str">
        <f t="shared" si="2"/>
        <v>E175-E1</v>
      </c>
      <c r="D24" s="217" t="s">
        <v>41</v>
      </c>
      <c r="E24" s="215" t="s">
        <v>245</v>
      </c>
      <c r="F24" s="48">
        <v>7</v>
      </c>
      <c r="G24" s="48">
        <v>0</v>
      </c>
      <c r="H24" s="48">
        <v>0</v>
      </c>
      <c r="I24" s="48">
        <f t="shared" si="0"/>
        <v>7</v>
      </c>
      <c r="J24" s="48">
        <v>7</v>
      </c>
      <c r="K24" s="199">
        <f t="shared" si="1"/>
        <v>0</v>
      </c>
    </row>
    <row r="25" spans="2:12" s="91" customFormat="1" ht="25.5" customHeight="1" x14ac:dyDescent="0.25">
      <c r="B25" s="309">
        <f>'Total Jets'!$E$5</f>
        <v>45627</v>
      </c>
      <c r="C25" s="91" t="str">
        <f t="shared" si="2"/>
        <v>E175-E1</v>
      </c>
      <c r="D25" s="193" t="s">
        <v>117</v>
      </c>
      <c r="E25" s="194" t="s">
        <v>251</v>
      </c>
      <c r="F25" s="48">
        <v>2</v>
      </c>
      <c r="G25" s="48">
        <v>0</v>
      </c>
      <c r="H25" s="48">
        <v>0</v>
      </c>
      <c r="I25" s="48">
        <f t="shared" si="0"/>
        <v>2</v>
      </c>
      <c r="J25" s="48">
        <v>2</v>
      </c>
      <c r="K25" s="199">
        <f t="shared" si="1"/>
        <v>0</v>
      </c>
      <c r="L25" s="475"/>
    </row>
    <row r="26" spans="2:12" s="91" customFormat="1" ht="25.5" customHeight="1" x14ac:dyDescent="0.25">
      <c r="B26" s="309">
        <f>'Total Jets'!$E$5</f>
        <v>45627</v>
      </c>
      <c r="C26" s="91" t="str">
        <f t="shared" si="2"/>
        <v>E175-E1</v>
      </c>
      <c r="D26" s="217" t="s">
        <v>41</v>
      </c>
      <c r="E26" s="215" t="s">
        <v>156</v>
      </c>
      <c r="F26" s="48">
        <v>36</v>
      </c>
      <c r="G26" s="48">
        <v>0</v>
      </c>
      <c r="H26" s="48">
        <v>0</v>
      </c>
      <c r="I26" s="48">
        <f t="shared" si="0"/>
        <v>36</v>
      </c>
      <c r="J26" s="48">
        <v>36</v>
      </c>
      <c r="K26" s="199">
        <f t="shared" si="1"/>
        <v>0</v>
      </c>
    </row>
    <row r="27" spans="2:12" s="91" customFormat="1" ht="25.5" customHeight="1" x14ac:dyDescent="0.25">
      <c r="B27" s="309">
        <f>'Total Jets'!$E$5</f>
        <v>45627</v>
      </c>
      <c r="C27" s="91" t="str">
        <f t="shared" si="2"/>
        <v>E175-E1</v>
      </c>
      <c r="D27" s="217" t="s">
        <v>200</v>
      </c>
      <c r="E27" s="215" t="s">
        <v>201</v>
      </c>
      <c r="F27" s="48">
        <v>5</v>
      </c>
      <c r="G27" s="48">
        <v>0</v>
      </c>
      <c r="H27" s="48">
        <v>0</v>
      </c>
      <c r="I27" s="48">
        <f t="shared" si="0"/>
        <v>5</v>
      </c>
      <c r="J27" s="48">
        <v>5</v>
      </c>
      <c r="K27" s="199">
        <f t="shared" si="1"/>
        <v>0</v>
      </c>
    </row>
    <row r="28" spans="2:12" s="91" customFormat="1" ht="25.5" customHeight="1" x14ac:dyDescent="0.25">
      <c r="B28" s="309">
        <f>'Total Jets'!$E$5</f>
        <v>45627</v>
      </c>
      <c r="C28" s="91" t="str">
        <f t="shared" si="2"/>
        <v>E175-E1</v>
      </c>
      <c r="D28" s="217" t="s">
        <v>162</v>
      </c>
      <c r="E28" s="215" t="s">
        <v>279</v>
      </c>
      <c r="F28" s="384">
        <v>3</v>
      </c>
      <c r="G28" s="384">
        <v>0</v>
      </c>
      <c r="H28" s="384">
        <v>3</v>
      </c>
      <c r="I28" s="384">
        <f t="shared" si="0"/>
        <v>6</v>
      </c>
      <c r="J28" s="48">
        <v>2</v>
      </c>
      <c r="K28" s="199">
        <f t="shared" si="1"/>
        <v>1</v>
      </c>
    </row>
    <row r="29" spans="2:12" s="91" customFormat="1" ht="25.5" customHeight="1" x14ac:dyDescent="0.25">
      <c r="B29" s="309">
        <f>'Total Jets'!$E$5</f>
        <v>45627</v>
      </c>
      <c r="C29" s="91" t="str">
        <f t="shared" si="2"/>
        <v>E175-E1</v>
      </c>
      <c r="D29" s="217" t="s">
        <v>41</v>
      </c>
      <c r="E29" s="215" t="s">
        <v>277</v>
      </c>
      <c r="F29" s="48">
        <v>187</v>
      </c>
      <c r="G29" s="48">
        <v>0</v>
      </c>
      <c r="H29" s="48">
        <v>0</v>
      </c>
      <c r="I29" s="48">
        <f t="shared" si="0"/>
        <v>187</v>
      </c>
      <c r="J29" s="457">
        <f>144+2</f>
        <v>146</v>
      </c>
      <c r="K29" s="460">
        <f t="shared" si="1"/>
        <v>41</v>
      </c>
    </row>
    <row r="30" spans="2:12" s="91" customFormat="1" ht="25.5" customHeight="1" x14ac:dyDescent="0.25">
      <c r="B30" s="309">
        <f>'Total Jets'!$E$5</f>
        <v>45627</v>
      </c>
      <c r="C30" s="91" t="str">
        <f t="shared" si="2"/>
        <v>E175-E1</v>
      </c>
      <c r="D30" s="193" t="s">
        <v>147</v>
      </c>
      <c r="E30" s="194" t="s">
        <v>266</v>
      </c>
      <c r="F30" s="48">
        <v>2</v>
      </c>
      <c r="G30" s="48">
        <v>0</v>
      </c>
      <c r="H30" s="48">
        <v>0</v>
      </c>
      <c r="I30" s="48">
        <f t="shared" si="0"/>
        <v>2</v>
      </c>
      <c r="J30" s="48">
        <v>2</v>
      </c>
      <c r="K30" s="199">
        <f t="shared" si="1"/>
        <v>0</v>
      </c>
    </row>
    <row r="31" spans="2:12" s="91" customFormat="1" ht="25.5" customHeight="1" x14ac:dyDescent="0.25">
      <c r="B31" s="309">
        <f>'Total Jets'!$E$5</f>
        <v>45627</v>
      </c>
      <c r="C31" s="91" t="str">
        <f t="shared" si="2"/>
        <v>E175-E1</v>
      </c>
      <c r="D31" s="217" t="s">
        <v>41</v>
      </c>
      <c r="E31" s="215" t="s">
        <v>280</v>
      </c>
      <c r="F31" s="48">
        <v>228</v>
      </c>
      <c r="G31" s="48">
        <v>0</v>
      </c>
      <c r="H31" s="48">
        <v>41</v>
      </c>
      <c r="I31" s="48">
        <f t="shared" si="0"/>
        <v>269</v>
      </c>
      <c r="J31" s="457">
        <f>208+4</f>
        <v>212</v>
      </c>
      <c r="K31" s="460">
        <f t="shared" si="1"/>
        <v>16</v>
      </c>
    </row>
    <row r="32" spans="2:12" s="91" customFormat="1" ht="25.5" customHeight="1" x14ac:dyDescent="0.25">
      <c r="B32" s="309">
        <f>'Total Jets'!$E$5</f>
        <v>45627</v>
      </c>
      <c r="C32" s="91" t="str">
        <f t="shared" si="2"/>
        <v>E175-E1</v>
      </c>
      <c r="D32" s="190" t="s">
        <v>165</v>
      </c>
      <c r="E32" s="191" t="s">
        <v>196</v>
      </c>
      <c r="F32" s="47">
        <v>11</v>
      </c>
      <c r="G32" s="47">
        <v>0</v>
      </c>
      <c r="H32" s="47">
        <v>0</v>
      </c>
      <c r="I32" s="48">
        <f t="shared" si="0"/>
        <v>11</v>
      </c>
      <c r="J32" s="47">
        <v>11</v>
      </c>
      <c r="K32" s="192">
        <f t="shared" si="1"/>
        <v>0</v>
      </c>
    </row>
    <row r="33" spans="2:16" s="91" customFormat="1" ht="25.5" customHeight="1" x14ac:dyDescent="0.25">
      <c r="B33" s="309">
        <f>'Total Jets'!$E$5</f>
        <v>45627</v>
      </c>
      <c r="C33" s="91" t="str">
        <f t="shared" si="2"/>
        <v>E175-E1</v>
      </c>
      <c r="D33" s="190" t="s">
        <v>17</v>
      </c>
      <c r="E33" s="191" t="s">
        <v>188</v>
      </c>
      <c r="F33" s="47">
        <v>5</v>
      </c>
      <c r="G33" s="47">
        <v>0</v>
      </c>
      <c r="H33" s="47">
        <v>0</v>
      </c>
      <c r="I33" s="48">
        <f t="shared" si="0"/>
        <v>5</v>
      </c>
      <c r="J33" s="47">
        <v>5</v>
      </c>
      <c r="K33" s="192">
        <f t="shared" si="1"/>
        <v>0</v>
      </c>
    </row>
    <row r="34" spans="2:16" s="91" customFormat="1" ht="25.5" customHeight="1" x14ac:dyDescent="0.25">
      <c r="B34" s="309">
        <f>'Total Jets'!$E$5</f>
        <v>45627</v>
      </c>
      <c r="C34" s="91" t="str">
        <f t="shared" si="2"/>
        <v>E175-E1</v>
      </c>
      <c r="D34" s="411" t="s">
        <v>437</v>
      </c>
      <c r="E34" s="412" t="s">
        <v>437</v>
      </c>
      <c r="F34" s="384">
        <v>3</v>
      </c>
      <c r="G34" s="384">
        <v>0</v>
      </c>
      <c r="H34" s="384">
        <v>3</v>
      </c>
      <c r="I34" s="384">
        <f t="shared" si="0"/>
        <v>6</v>
      </c>
      <c r="J34" s="48">
        <v>0</v>
      </c>
      <c r="K34" s="199">
        <f t="shared" si="1"/>
        <v>3</v>
      </c>
    </row>
    <row r="35" spans="2:16" s="91" customFormat="1" ht="25.5" customHeight="1" x14ac:dyDescent="0.25">
      <c r="B35" s="309"/>
      <c r="D35" s="217" t="s">
        <v>3101</v>
      </c>
      <c r="E35" s="215" t="s">
        <v>3101</v>
      </c>
      <c r="F35" s="48">
        <v>1</v>
      </c>
      <c r="G35" s="48">
        <v>0</v>
      </c>
      <c r="H35" s="48">
        <v>0</v>
      </c>
      <c r="I35" s="48">
        <f t="shared" si="0"/>
        <v>1</v>
      </c>
      <c r="J35" s="384">
        <v>1</v>
      </c>
      <c r="K35" s="471">
        <f t="shared" si="1"/>
        <v>0</v>
      </c>
    </row>
    <row r="36" spans="2:16" s="221" customFormat="1" ht="25.5" customHeight="1" x14ac:dyDescent="0.25">
      <c r="B36" s="309"/>
      <c r="C36" s="91"/>
      <c r="D36" s="217" t="s">
        <v>41</v>
      </c>
      <c r="E36" s="215" t="s">
        <v>253</v>
      </c>
      <c r="F36" s="48">
        <v>110</v>
      </c>
      <c r="G36" s="48">
        <v>0</v>
      </c>
      <c r="H36" s="48">
        <v>0</v>
      </c>
      <c r="I36" s="48">
        <f t="shared" si="0"/>
        <v>110</v>
      </c>
      <c r="J36" s="48">
        <v>110</v>
      </c>
      <c r="K36" s="199">
        <f t="shared" si="1"/>
        <v>0</v>
      </c>
      <c r="M36" s="91"/>
      <c r="N36" s="91"/>
      <c r="O36" s="91"/>
      <c r="P36" s="91"/>
    </row>
    <row r="37" spans="2:16" s="45" customFormat="1" ht="23.4" customHeight="1" thickBot="1" x14ac:dyDescent="0.3">
      <c r="B37" s="309">
        <f>'Total Jets'!$E$5</f>
        <v>45627</v>
      </c>
      <c r="C37" s="91" t="str">
        <f t="shared" si="2"/>
        <v/>
      </c>
      <c r="D37" s="158"/>
      <c r="E37" s="159"/>
      <c r="F37" s="160"/>
      <c r="G37" s="160"/>
      <c r="H37" s="160"/>
      <c r="I37" s="160"/>
      <c r="J37" s="160"/>
      <c r="K37" s="161"/>
    </row>
    <row r="38" spans="2:16" ht="21.75" customHeight="1" thickBot="1" x14ac:dyDescent="0.3">
      <c r="B38" s="309">
        <f>'Total Jets'!$E$5</f>
        <v>45627</v>
      </c>
      <c r="C38" s="91" t="str">
        <f t="shared" si="2"/>
        <v/>
      </c>
      <c r="D38" s="96" t="s">
        <v>51</v>
      </c>
      <c r="E38" s="93"/>
      <c r="F38" s="94">
        <f t="shared" ref="F38:K38" si="3">SUM(F8:F37)</f>
        <v>943</v>
      </c>
      <c r="G38" s="94">
        <f t="shared" si="3"/>
        <v>0</v>
      </c>
      <c r="H38" s="94">
        <f t="shared" si="3"/>
        <v>98</v>
      </c>
      <c r="I38" s="94">
        <f t="shared" si="3"/>
        <v>1041</v>
      </c>
      <c r="J38" s="94">
        <f t="shared" si="3"/>
        <v>779</v>
      </c>
      <c r="K38" s="95">
        <f t="shared" si="3"/>
        <v>164</v>
      </c>
    </row>
    <row r="39" spans="2:16" x14ac:dyDescent="0.25">
      <c r="B39" s="309">
        <f>'Total Jets'!$E$5</f>
        <v>45627</v>
      </c>
      <c r="C39" s="91" t="str">
        <f t="shared" si="2"/>
        <v/>
      </c>
      <c r="D39" s="16"/>
      <c r="E39" s="17"/>
      <c r="F39" s="18"/>
      <c r="G39" s="18"/>
      <c r="H39" s="18"/>
      <c r="I39" s="18"/>
      <c r="J39" s="18"/>
      <c r="K39" s="18"/>
    </row>
    <row r="40" spans="2:16" ht="27" customHeight="1" x14ac:dyDescent="0.25">
      <c r="B40" s="309">
        <f>'Total Jets'!$E$5</f>
        <v>45627</v>
      </c>
      <c r="C40" s="91" t="str">
        <f t="shared" si="2"/>
        <v/>
      </c>
      <c r="D40" s="50" t="s">
        <v>249</v>
      </c>
      <c r="E40" s="50"/>
      <c r="F40" s="50"/>
      <c r="G40" s="50"/>
      <c r="H40" s="50"/>
      <c r="I40" s="50"/>
      <c r="J40" s="50"/>
      <c r="K40" s="50"/>
    </row>
    <row r="41" spans="2:16" ht="15.6" x14ac:dyDescent="0.25">
      <c r="B41" s="309">
        <f>'Total Jets'!$E$5</f>
        <v>45627</v>
      </c>
      <c r="C41" s="91" t="str">
        <f t="shared" si="2"/>
        <v/>
      </c>
      <c r="D41" s="27" t="s">
        <v>160</v>
      </c>
      <c r="E41" s="1"/>
      <c r="F41" s="15"/>
      <c r="G41" s="5"/>
      <c r="H41" s="5"/>
      <c r="I41" s="5"/>
      <c r="J41" s="5"/>
      <c r="K41" s="5"/>
    </row>
    <row r="42" spans="2:16" ht="15.6" x14ac:dyDescent="0.25">
      <c r="B42" s="309">
        <f>'Total Jets'!$E$5</f>
        <v>45627</v>
      </c>
      <c r="C42" s="91" t="str">
        <f t="shared" si="2"/>
        <v/>
      </c>
      <c r="D42" s="27" t="s">
        <v>252</v>
      </c>
      <c r="E42" s="1"/>
      <c r="F42" s="1"/>
      <c r="G42" s="1"/>
      <c r="H42" s="1"/>
      <c r="I42" s="2"/>
      <c r="J42" s="1"/>
      <c r="K42" s="1"/>
    </row>
    <row r="43" spans="2:16" x14ac:dyDescent="0.25">
      <c r="B43" s="309"/>
      <c r="C43" s="91"/>
      <c r="D43" s="22"/>
    </row>
    <row r="44" spans="2:16" x14ac:dyDescent="0.25">
      <c r="B44" s="309"/>
      <c r="C44" s="91"/>
      <c r="D44" s="22"/>
    </row>
    <row r="45" spans="2:16" x14ac:dyDescent="0.25">
      <c r="B45" s="309">
        <f>'Total Jets'!$E$5</f>
        <v>45627</v>
      </c>
      <c r="C45" s="91" t="str">
        <f t="shared" si="2"/>
        <v/>
      </c>
    </row>
    <row r="46" spans="2:16" x14ac:dyDescent="0.25">
      <c r="B46" s="309">
        <f>'Total Jets'!$E$5</f>
        <v>45627</v>
      </c>
      <c r="C46" s="91" t="str">
        <f t="shared" si="2"/>
        <v/>
      </c>
    </row>
    <row r="47" spans="2:16" x14ac:dyDescent="0.25">
      <c r="B47" s="309">
        <f>'Total Jets'!$E$5</f>
        <v>45627</v>
      </c>
      <c r="C47" s="91" t="str">
        <f t="shared" si="2"/>
        <v/>
      </c>
    </row>
    <row r="48" spans="2:16" x14ac:dyDescent="0.25">
      <c r="B48" s="309">
        <f>'Total Jets'!$E$5</f>
        <v>45627</v>
      </c>
      <c r="C48" s="91" t="str">
        <f t="shared" si="2"/>
        <v/>
      </c>
    </row>
    <row r="49" spans="2:3" x14ac:dyDescent="0.25">
      <c r="B49" s="309">
        <f>'Total Jets'!$E$5</f>
        <v>45627</v>
      </c>
      <c r="C49" s="91" t="str">
        <f t="shared" si="2"/>
        <v/>
      </c>
    </row>
    <row r="50" spans="2:3" x14ac:dyDescent="0.25">
      <c r="B50" s="309">
        <f>'Total Jets'!$E$5</f>
        <v>45627</v>
      </c>
      <c r="C50" s="91" t="str">
        <f t="shared" si="2"/>
        <v/>
      </c>
    </row>
    <row r="51" spans="2:3" x14ac:dyDescent="0.25">
      <c r="B51" s="309">
        <f>'Total Jets'!$E$5</f>
        <v>45627</v>
      </c>
      <c r="C51" s="91" t="str">
        <f t="shared" si="2"/>
        <v/>
      </c>
    </row>
  </sheetData>
  <sortState xmlns:xlrd2="http://schemas.microsoft.com/office/spreadsheetml/2017/richdata2" ref="M8:P35">
    <sortCondition descending="1" ref="P8:P35"/>
  </sortState>
  <mergeCells count="3">
    <mergeCell ref="D2:K2"/>
    <mergeCell ref="D4:K4"/>
    <mergeCell ref="G5:H5"/>
  </mergeCells>
  <phoneticPr fontId="0" type="noConversion"/>
  <printOptions horizontalCentered="1"/>
  <pageMargins left="0.55118110236220474" right="0.23622047244094491" top="0.78740157480314965" bottom="0.98425196850393704" header="0.51181102362204722" footer="0.51181102362204722"/>
  <pageSetup paperSize="9" scale="72" orientation="portrait" r:id="rId1"/>
  <headerFooter alignWithMargins="0">
    <oddFooter>&amp;LDCA&amp;R&amp;F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pageSetUpPr fitToPage="1"/>
  </sheetPr>
  <dimension ref="B1:N123"/>
  <sheetViews>
    <sheetView showGridLines="0" topLeftCell="A34" zoomScale="85" zoomScaleNormal="85" workbookViewId="0">
      <selection activeCell="H43" sqref="H43"/>
    </sheetView>
  </sheetViews>
  <sheetFormatPr defaultColWidth="11.44140625" defaultRowHeight="13.2" x14ac:dyDescent="0.25"/>
  <cols>
    <col min="2" max="2" width="11.44140625" style="308" hidden="1" customWidth="1"/>
    <col min="3" max="3" width="7.5546875" hidden="1" customWidth="1"/>
    <col min="4" max="5" width="31" customWidth="1"/>
    <col min="6" max="8" width="18.109375" customWidth="1"/>
    <col min="9" max="9" width="18.109375" style="20" customWidth="1"/>
    <col min="10" max="11" width="18.109375" customWidth="1"/>
    <col min="14" max="14" width="15.5546875" customWidth="1"/>
  </cols>
  <sheetData>
    <row r="1" spans="2:14" ht="13.8" thickBot="1" x14ac:dyDescent="0.3">
      <c r="B1" s="310" t="s">
        <v>339</v>
      </c>
    </row>
    <row r="2" spans="2:14" ht="24.6" x14ac:dyDescent="0.25">
      <c r="D2" s="257"/>
      <c r="E2" s="258"/>
      <c r="F2" s="258"/>
      <c r="G2" s="234" t="s">
        <v>111</v>
      </c>
      <c r="H2" s="258"/>
      <c r="I2" s="258"/>
      <c r="J2" s="258"/>
      <c r="K2" s="259"/>
    </row>
    <row r="3" spans="2:14" ht="25.5" customHeight="1" x14ac:dyDescent="0.25">
      <c r="D3" s="181"/>
      <c r="E3" s="182"/>
      <c r="F3" s="182"/>
      <c r="G3" s="89" t="s">
        <v>290</v>
      </c>
      <c r="H3" s="182"/>
      <c r="I3" s="182"/>
      <c r="J3" s="89"/>
      <c r="K3" s="110" t="str">
        <f>'Total Jets'!$H$3</f>
        <v>SOI/SOE</v>
      </c>
    </row>
    <row r="4" spans="2:14" ht="26.25" customHeight="1" thickBot="1" x14ac:dyDescent="0.3">
      <c r="D4" s="260"/>
      <c r="E4" s="261"/>
      <c r="F4" s="261"/>
      <c r="G4" s="236" t="s">
        <v>311</v>
      </c>
      <c r="H4" s="261"/>
      <c r="I4" s="261"/>
      <c r="J4" s="261"/>
      <c r="K4" s="262"/>
    </row>
    <row r="5" spans="2:14" ht="17.399999999999999" x14ac:dyDescent="0.3">
      <c r="D5" s="26"/>
      <c r="E5" s="420"/>
      <c r="F5" s="380" t="str">
        <f>'Total Jets'!$D$5</f>
        <v>SOI/SOE -</v>
      </c>
      <c r="G5" s="499">
        <f>'Total Jets'!$E$5</f>
        <v>45627</v>
      </c>
      <c r="H5" s="499"/>
      <c r="I5" s="25"/>
      <c r="J5" s="25"/>
    </row>
    <row r="6" spans="2:14" ht="18.600000000000001" thickBot="1" x14ac:dyDescent="0.4">
      <c r="D6" s="23" t="s">
        <v>83</v>
      </c>
      <c r="E6" s="7"/>
      <c r="F6" s="7"/>
      <c r="G6" s="7"/>
      <c r="H6" s="7"/>
      <c r="I6" s="7"/>
      <c r="J6" s="7"/>
      <c r="K6" s="7"/>
    </row>
    <row r="7" spans="2:14" ht="47.4" thickBot="1" x14ac:dyDescent="0.3">
      <c r="D7" s="164" t="s">
        <v>2</v>
      </c>
      <c r="E7" s="165" t="s">
        <v>3</v>
      </c>
      <c r="F7" s="98" t="s">
        <v>255</v>
      </c>
      <c r="G7" s="165" t="s">
        <v>4</v>
      </c>
      <c r="H7" s="98" t="s">
        <v>256</v>
      </c>
      <c r="I7" s="165" t="s">
        <v>5</v>
      </c>
      <c r="J7" s="165" t="s">
        <v>6</v>
      </c>
      <c r="K7" s="100" t="s">
        <v>257</v>
      </c>
    </row>
    <row r="8" spans="2:14" s="91" customFormat="1" ht="25.5" customHeight="1" x14ac:dyDescent="0.25">
      <c r="B8" s="309">
        <f>'Total Jets'!$E$5</f>
        <v>45627</v>
      </c>
      <c r="C8" s="91" t="str">
        <f>IF(E8="","","E190-E1")</f>
        <v>E190-E1</v>
      </c>
      <c r="D8" s="186" t="s">
        <v>202</v>
      </c>
      <c r="E8" s="187" t="s">
        <v>203</v>
      </c>
      <c r="F8" s="188">
        <v>22</v>
      </c>
      <c r="G8" s="188">
        <v>0</v>
      </c>
      <c r="H8" s="188">
        <v>0</v>
      </c>
      <c r="I8" s="189">
        <f t="shared" ref="I8:I21" si="0">SUM(F8:H8)</f>
        <v>22</v>
      </c>
      <c r="J8" s="188">
        <v>22</v>
      </c>
      <c r="K8" s="210">
        <f t="shared" ref="K8:K52" si="1">F8-J8</f>
        <v>0</v>
      </c>
      <c r="L8" s="194"/>
      <c r="M8" s="47"/>
      <c r="N8" s="211"/>
    </row>
    <row r="9" spans="2:14" s="91" customFormat="1" ht="25.5" customHeight="1" x14ac:dyDescent="0.25">
      <c r="B9" s="309">
        <f>'Total Jets'!$E$5</f>
        <v>45627</v>
      </c>
      <c r="C9" s="91" t="str">
        <f t="shared" ref="C9:C49" si="2">IF(E9="","","E190-E1")</f>
        <v>E190-E1</v>
      </c>
      <c r="D9" s="190" t="s">
        <v>11</v>
      </c>
      <c r="E9" s="191" t="s">
        <v>218</v>
      </c>
      <c r="F9" s="47">
        <v>18</v>
      </c>
      <c r="G9" s="47">
        <v>0</v>
      </c>
      <c r="H9" s="47">
        <v>0</v>
      </c>
      <c r="I9" s="48">
        <f t="shared" si="0"/>
        <v>18</v>
      </c>
      <c r="J9" s="47">
        <v>18</v>
      </c>
      <c r="K9" s="192">
        <f t="shared" si="1"/>
        <v>0</v>
      </c>
      <c r="L9" s="212"/>
      <c r="M9" s="47"/>
      <c r="N9" s="211"/>
    </row>
    <row r="10" spans="2:14" s="91" customFormat="1" ht="25.5" customHeight="1" x14ac:dyDescent="0.25">
      <c r="B10" s="309">
        <f>'Total Jets'!$E$5</f>
        <v>45627</v>
      </c>
      <c r="C10" s="91" t="str">
        <f t="shared" si="2"/>
        <v>E190-E1</v>
      </c>
      <c r="D10" s="190" t="s">
        <v>65</v>
      </c>
      <c r="E10" s="191" t="s">
        <v>190</v>
      </c>
      <c r="F10" s="47">
        <v>7</v>
      </c>
      <c r="G10" s="47">
        <v>0</v>
      </c>
      <c r="H10" s="47">
        <v>0</v>
      </c>
      <c r="I10" s="48">
        <f t="shared" si="0"/>
        <v>7</v>
      </c>
      <c r="J10" s="47">
        <v>7</v>
      </c>
      <c r="K10" s="192">
        <f t="shared" si="1"/>
        <v>0</v>
      </c>
      <c r="L10" s="194"/>
      <c r="M10" s="47"/>
      <c r="N10" s="211"/>
    </row>
    <row r="11" spans="2:14" s="91" customFormat="1" ht="25.5" customHeight="1" x14ac:dyDescent="0.25">
      <c r="B11" s="309">
        <f>'Total Jets'!$E$5</f>
        <v>45627</v>
      </c>
      <c r="C11" s="91" t="str">
        <f t="shared" si="2"/>
        <v>E190-E1</v>
      </c>
      <c r="D11" s="190" t="s">
        <v>228</v>
      </c>
      <c r="E11" s="191" t="s">
        <v>229</v>
      </c>
      <c r="F11" s="47">
        <v>4</v>
      </c>
      <c r="G11" s="47">
        <v>0</v>
      </c>
      <c r="H11" s="47">
        <v>0</v>
      </c>
      <c r="I11" s="48">
        <f t="shared" si="0"/>
        <v>4</v>
      </c>
      <c r="J11" s="47">
        <v>4</v>
      </c>
      <c r="K11" s="192">
        <f t="shared" si="1"/>
        <v>0</v>
      </c>
      <c r="L11" s="212"/>
      <c r="M11" s="47"/>
      <c r="N11" s="211"/>
    </row>
    <row r="12" spans="2:14" s="91" customFormat="1" ht="25.5" customHeight="1" x14ac:dyDescent="0.25">
      <c r="B12" s="309">
        <f>'Total Jets'!$E$5</f>
        <v>45627</v>
      </c>
      <c r="C12" s="91" t="str">
        <f t="shared" si="2"/>
        <v>E190-E1</v>
      </c>
      <c r="D12" s="190" t="s">
        <v>17</v>
      </c>
      <c r="E12" s="191" t="s">
        <v>186</v>
      </c>
      <c r="F12" s="47">
        <v>5</v>
      </c>
      <c r="G12" s="47">
        <v>0</v>
      </c>
      <c r="H12" s="47">
        <v>0</v>
      </c>
      <c r="I12" s="48">
        <f t="shared" si="0"/>
        <v>5</v>
      </c>
      <c r="J12" s="47">
        <v>5</v>
      </c>
      <c r="K12" s="192">
        <f t="shared" si="1"/>
        <v>0</v>
      </c>
      <c r="L12" s="194"/>
      <c r="M12" s="47"/>
      <c r="N12" s="211"/>
    </row>
    <row r="13" spans="2:14" s="91" customFormat="1" ht="25.5" customHeight="1" x14ac:dyDescent="0.25">
      <c r="B13" s="309">
        <f>'Total Jets'!$E$5</f>
        <v>45627</v>
      </c>
      <c r="C13" s="91" t="str">
        <f t="shared" si="2"/>
        <v>E190-E1</v>
      </c>
      <c r="D13" s="190" t="s">
        <v>17</v>
      </c>
      <c r="E13" s="194" t="s">
        <v>188</v>
      </c>
      <c r="F13" s="47">
        <v>3</v>
      </c>
      <c r="G13" s="47">
        <v>0</v>
      </c>
      <c r="H13" s="47">
        <v>0</v>
      </c>
      <c r="I13" s="48">
        <f t="shared" si="0"/>
        <v>3</v>
      </c>
      <c r="J13" s="47">
        <v>3</v>
      </c>
      <c r="K13" s="192">
        <f t="shared" si="1"/>
        <v>0</v>
      </c>
      <c r="L13" s="194"/>
      <c r="M13" s="47"/>
      <c r="N13" s="211"/>
    </row>
    <row r="14" spans="2:14" s="91" customFormat="1" ht="25.5" customHeight="1" x14ac:dyDescent="0.25">
      <c r="B14" s="309">
        <f>'Total Jets'!$E$5</f>
        <v>45627</v>
      </c>
      <c r="C14" s="91" t="str">
        <f t="shared" si="2"/>
        <v>E190-E1</v>
      </c>
      <c r="D14" s="193" t="s">
        <v>27</v>
      </c>
      <c r="E14" s="194" t="s">
        <v>267</v>
      </c>
      <c r="F14" s="47">
        <v>45</v>
      </c>
      <c r="G14" s="47">
        <v>0</v>
      </c>
      <c r="H14" s="47">
        <v>0</v>
      </c>
      <c r="I14" s="48">
        <f t="shared" si="0"/>
        <v>45</v>
      </c>
      <c r="J14" s="47">
        <v>45</v>
      </c>
      <c r="K14" s="192">
        <f t="shared" si="1"/>
        <v>0</v>
      </c>
      <c r="L14" s="194"/>
      <c r="M14" s="47"/>
      <c r="N14" s="211"/>
    </row>
    <row r="15" spans="2:14" s="91" customFormat="1" ht="25.5" customHeight="1" x14ac:dyDescent="0.25">
      <c r="B15" s="309">
        <f>'Total Jets'!$E$5</f>
        <v>45627</v>
      </c>
      <c r="C15" s="91" t="str">
        <f t="shared" si="2"/>
        <v>E190-E1</v>
      </c>
      <c r="D15" s="190" t="s">
        <v>66</v>
      </c>
      <c r="E15" s="213" t="s">
        <v>212</v>
      </c>
      <c r="F15" s="48">
        <v>20</v>
      </c>
      <c r="G15" s="48">
        <v>0</v>
      </c>
      <c r="H15" s="48">
        <v>0</v>
      </c>
      <c r="I15" s="48">
        <f t="shared" si="0"/>
        <v>20</v>
      </c>
      <c r="J15" s="47">
        <v>20</v>
      </c>
      <c r="K15" s="192">
        <f t="shared" si="1"/>
        <v>0</v>
      </c>
      <c r="L15" s="212"/>
      <c r="M15" s="47"/>
      <c r="N15" s="211"/>
    </row>
    <row r="16" spans="2:14" s="91" customFormat="1" ht="25.5" customHeight="1" x14ac:dyDescent="0.25">
      <c r="B16" s="309">
        <f>'Total Jets'!$E$5</f>
        <v>45627</v>
      </c>
      <c r="C16" s="91" t="str">
        <f t="shared" si="2"/>
        <v>E190-E1</v>
      </c>
      <c r="D16" s="190" t="s">
        <v>66</v>
      </c>
      <c r="E16" s="213" t="s">
        <v>241</v>
      </c>
      <c r="F16" s="48">
        <v>9</v>
      </c>
      <c r="G16" s="48">
        <v>0</v>
      </c>
      <c r="H16" s="48">
        <v>0</v>
      </c>
      <c r="I16" s="48">
        <f t="shared" si="0"/>
        <v>9</v>
      </c>
      <c r="J16" s="47">
        <v>9</v>
      </c>
      <c r="K16" s="192">
        <f t="shared" si="1"/>
        <v>0</v>
      </c>
      <c r="L16" s="194"/>
      <c r="M16" s="47"/>
      <c r="N16" s="211"/>
    </row>
    <row r="17" spans="2:14" s="91" customFormat="1" ht="25.5" customHeight="1" x14ac:dyDescent="0.25">
      <c r="B17" s="309">
        <f>'Total Jets'!$E$5</f>
        <v>45627</v>
      </c>
      <c r="C17" s="91" t="str">
        <f t="shared" si="2"/>
        <v>E190-E1</v>
      </c>
      <c r="D17" s="190" t="s">
        <v>66</v>
      </c>
      <c r="E17" s="213" t="s">
        <v>155</v>
      </c>
      <c r="F17" s="48">
        <v>50</v>
      </c>
      <c r="G17" s="48">
        <v>0</v>
      </c>
      <c r="H17" s="48">
        <v>0</v>
      </c>
      <c r="I17" s="48">
        <f t="shared" si="0"/>
        <v>50</v>
      </c>
      <c r="J17" s="214">
        <v>50</v>
      </c>
      <c r="K17" s="192">
        <f t="shared" si="1"/>
        <v>0</v>
      </c>
      <c r="L17" s="194"/>
      <c r="M17" s="47"/>
      <c r="N17" s="211"/>
    </row>
    <row r="18" spans="2:14" s="91" customFormat="1" ht="25.5" customHeight="1" x14ac:dyDescent="0.25">
      <c r="B18" s="309">
        <f>'Total Jets'!$E$5</f>
        <v>45627</v>
      </c>
      <c r="C18" s="91" t="str">
        <f t="shared" si="2"/>
        <v>E190-E1</v>
      </c>
      <c r="D18" s="190" t="s">
        <v>66</v>
      </c>
      <c r="E18" s="213" t="s">
        <v>226</v>
      </c>
      <c r="F18" s="48">
        <v>6</v>
      </c>
      <c r="G18" s="48">
        <v>0</v>
      </c>
      <c r="H18" s="48">
        <v>0</v>
      </c>
      <c r="I18" s="48">
        <f t="shared" si="0"/>
        <v>6</v>
      </c>
      <c r="J18" s="47">
        <v>6</v>
      </c>
      <c r="K18" s="192">
        <f t="shared" si="1"/>
        <v>0</v>
      </c>
      <c r="L18" s="194"/>
      <c r="M18" s="47"/>
      <c r="N18" s="211"/>
    </row>
    <row r="19" spans="2:14" s="91" customFormat="1" ht="25.5" customHeight="1" x14ac:dyDescent="0.25">
      <c r="B19" s="309">
        <f>'Total Jets'!$E$5</f>
        <v>45627</v>
      </c>
      <c r="C19" s="91" t="str">
        <f t="shared" si="2"/>
        <v>E190-E1</v>
      </c>
      <c r="D19" s="190" t="s">
        <v>66</v>
      </c>
      <c r="E19" s="213" t="s">
        <v>191</v>
      </c>
      <c r="F19" s="48">
        <v>5</v>
      </c>
      <c r="G19" s="48">
        <v>0</v>
      </c>
      <c r="H19" s="48">
        <v>0</v>
      </c>
      <c r="I19" s="48">
        <f t="shared" si="0"/>
        <v>5</v>
      </c>
      <c r="J19" s="47">
        <v>5</v>
      </c>
      <c r="K19" s="192">
        <f t="shared" si="1"/>
        <v>0</v>
      </c>
      <c r="L19" s="194"/>
      <c r="M19" s="47"/>
      <c r="N19" s="211"/>
    </row>
    <row r="20" spans="2:14" s="91" customFormat="1" ht="25.5" customHeight="1" x14ac:dyDescent="0.25">
      <c r="B20" s="309">
        <f>'Total Jets'!$E$5</f>
        <v>45627</v>
      </c>
      <c r="C20" s="91" t="str">
        <f t="shared" si="2"/>
        <v>E190-E1</v>
      </c>
      <c r="D20" s="190" t="s">
        <v>144</v>
      </c>
      <c r="E20" s="213" t="s">
        <v>148</v>
      </c>
      <c r="F20" s="48">
        <v>5</v>
      </c>
      <c r="G20" s="48">
        <v>0</v>
      </c>
      <c r="H20" s="48">
        <v>0</v>
      </c>
      <c r="I20" s="48">
        <f t="shared" si="0"/>
        <v>5</v>
      </c>
      <c r="J20" s="214">
        <v>5</v>
      </c>
      <c r="K20" s="192">
        <f t="shared" si="1"/>
        <v>0</v>
      </c>
      <c r="L20" s="194"/>
      <c r="M20" s="47"/>
      <c r="N20" s="211"/>
    </row>
    <row r="21" spans="2:14" s="91" customFormat="1" ht="25.5" customHeight="1" x14ac:dyDescent="0.25">
      <c r="B21" s="309">
        <f>'Total Jets'!$E$5</f>
        <v>45627</v>
      </c>
      <c r="C21" s="91" t="str">
        <f t="shared" si="2"/>
        <v>E190-E1</v>
      </c>
      <c r="D21" s="190" t="s">
        <v>143</v>
      </c>
      <c r="E21" s="213" t="s">
        <v>180</v>
      </c>
      <c r="F21" s="48">
        <v>3</v>
      </c>
      <c r="G21" s="48">
        <v>0</v>
      </c>
      <c r="H21" s="48">
        <v>0</v>
      </c>
      <c r="I21" s="48">
        <f t="shared" si="0"/>
        <v>3</v>
      </c>
      <c r="J21" s="214">
        <v>3</v>
      </c>
      <c r="K21" s="192">
        <f t="shared" si="1"/>
        <v>0</v>
      </c>
      <c r="L21" s="212"/>
      <c r="M21" s="47"/>
      <c r="N21" s="211"/>
    </row>
    <row r="22" spans="2:14" s="216" customFormat="1" ht="25.5" customHeight="1" x14ac:dyDescent="0.25">
      <c r="B22" s="309">
        <f>'Total Jets'!$E$5</f>
        <v>45627</v>
      </c>
      <c r="C22" s="91" t="str">
        <f t="shared" si="2"/>
        <v>E190-E1</v>
      </c>
      <c r="D22" s="190" t="s">
        <v>273</v>
      </c>
      <c r="E22" s="213" t="s">
        <v>274</v>
      </c>
      <c r="F22" s="48">
        <v>3</v>
      </c>
      <c r="G22" s="48">
        <v>0</v>
      </c>
      <c r="H22" s="48">
        <v>0</v>
      </c>
      <c r="I22" s="48">
        <v>3</v>
      </c>
      <c r="J22" s="214">
        <v>3</v>
      </c>
      <c r="K22" s="192">
        <f t="shared" si="1"/>
        <v>0</v>
      </c>
      <c r="L22" s="215"/>
      <c r="M22" s="47"/>
      <c r="N22" s="211"/>
    </row>
    <row r="23" spans="2:14" s="91" customFormat="1" ht="25.5" customHeight="1" x14ac:dyDescent="0.25">
      <c r="B23" s="309">
        <f>'Total Jets'!$E$5</f>
        <v>45627</v>
      </c>
      <c r="C23" s="91" t="str">
        <f t="shared" si="2"/>
        <v>E190-E1</v>
      </c>
      <c r="D23" s="190" t="s">
        <v>172</v>
      </c>
      <c r="E23" s="213" t="s">
        <v>173</v>
      </c>
      <c r="F23" s="48">
        <v>11</v>
      </c>
      <c r="G23" s="48">
        <v>0</v>
      </c>
      <c r="H23" s="48">
        <v>0</v>
      </c>
      <c r="I23" s="48">
        <f t="shared" ref="I23:I52" si="3">SUM(F23:H23)</f>
        <v>11</v>
      </c>
      <c r="J23" s="214">
        <v>11</v>
      </c>
      <c r="K23" s="192">
        <f t="shared" si="1"/>
        <v>0</v>
      </c>
      <c r="L23" s="215"/>
      <c r="M23" s="47"/>
      <c r="N23" s="211"/>
    </row>
    <row r="24" spans="2:14" s="91" customFormat="1" ht="25.5" customHeight="1" x14ac:dyDescent="0.25">
      <c r="B24" s="309">
        <f>'Total Jets'!$E$5</f>
        <v>45627</v>
      </c>
      <c r="C24" s="91" t="str">
        <f t="shared" si="2"/>
        <v>E190-E1</v>
      </c>
      <c r="D24" s="190" t="s">
        <v>29</v>
      </c>
      <c r="E24" s="213" t="s">
        <v>195</v>
      </c>
      <c r="F24" s="48">
        <v>9</v>
      </c>
      <c r="G24" s="48">
        <v>0</v>
      </c>
      <c r="H24" s="48">
        <v>0</v>
      </c>
      <c r="I24" s="48">
        <f t="shared" si="3"/>
        <v>9</v>
      </c>
      <c r="J24" s="214">
        <v>9</v>
      </c>
      <c r="K24" s="192">
        <f t="shared" si="1"/>
        <v>0</v>
      </c>
      <c r="L24" s="215"/>
      <c r="M24" s="47"/>
      <c r="N24" s="211"/>
    </row>
    <row r="25" spans="2:14" s="91" customFormat="1" ht="25.5" customHeight="1" x14ac:dyDescent="0.25">
      <c r="B25" s="309">
        <f>'Total Jets'!$E$5</f>
        <v>45627</v>
      </c>
      <c r="C25" s="91" t="str">
        <f t="shared" si="2"/>
        <v>E190-E1</v>
      </c>
      <c r="D25" s="190" t="s">
        <v>130</v>
      </c>
      <c r="E25" s="213" t="s">
        <v>145</v>
      </c>
      <c r="F25" s="48">
        <v>12</v>
      </c>
      <c r="G25" s="48">
        <v>0</v>
      </c>
      <c r="H25" s="48">
        <v>0</v>
      </c>
      <c r="I25" s="48">
        <f t="shared" si="3"/>
        <v>12</v>
      </c>
      <c r="J25" s="214">
        <v>12</v>
      </c>
      <c r="K25" s="192">
        <f t="shared" si="1"/>
        <v>0</v>
      </c>
      <c r="L25" s="215"/>
      <c r="M25" s="47"/>
      <c r="N25" s="211"/>
    </row>
    <row r="26" spans="2:14" s="91" customFormat="1" ht="25.5" customHeight="1" x14ac:dyDescent="0.25">
      <c r="B26" s="309">
        <f>'Total Jets'!$E$5</f>
        <v>45627</v>
      </c>
      <c r="C26" s="91" t="str">
        <f t="shared" si="2"/>
        <v>E190-E1</v>
      </c>
      <c r="D26" s="190" t="s">
        <v>32</v>
      </c>
      <c r="E26" s="213" t="s">
        <v>169</v>
      </c>
      <c r="F26" s="48">
        <v>10</v>
      </c>
      <c r="G26" s="48">
        <v>0</v>
      </c>
      <c r="H26" s="48">
        <v>0</v>
      </c>
      <c r="I26" s="48">
        <f t="shared" si="3"/>
        <v>10</v>
      </c>
      <c r="J26" s="214">
        <v>10</v>
      </c>
      <c r="K26" s="192">
        <f t="shared" si="1"/>
        <v>0</v>
      </c>
      <c r="L26" s="215"/>
      <c r="M26" s="47"/>
      <c r="N26" s="211"/>
    </row>
    <row r="27" spans="2:14" s="91" customFormat="1" ht="25.5" customHeight="1" x14ac:dyDescent="0.25">
      <c r="B27" s="309">
        <f>'Total Jets'!$E$5</f>
        <v>45627</v>
      </c>
      <c r="C27" s="91" t="str">
        <f t="shared" si="2"/>
        <v>E190-E1</v>
      </c>
      <c r="D27" s="190" t="s">
        <v>35</v>
      </c>
      <c r="E27" s="213" t="s">
        <v>204</v>
      </c>
      <c r="F27" s="48">
        <v>2</v>
      </c>
      <c r="G27" s="48">
        <v>0</v>
      </c>
      <c r="H27" s="48">
        <v>0</v>
      </c>
      <c r="I27" s="48">
        <f t="shared" si="3"/>
        <v>2</v>
      </c>
      <c r="J27" s="214">
        <v>2</v>
      </c>
      <c r="K27" s="192">
        <f t="shared" si="1"/>
        <v>0</v>
      </c>
      <c r="L27" s="215"/>
      <c r="M27" s="47"/>
      <c r="N27" s="211"/>
    </row>
    <row r="28" spans="2:14" s="91" customFormat="1" ht="25.5" customHeight="1" x14ac:dyDescent="0.25">
      <c r="B28" s="309">
        <f>'Total Jets'!$E$5</f>
        <v>45627</v>
      </c>
      <c r="C28" s="91" t="str">
        <f t="shared" si="2"/>
        <v>E190-E1</v>
      </c>
      <c r="D28" s="190" t="s">
        <v>35</v>
      </c>
      <c r="E28" s="213" t="s">
        <v>163</v>
      </c>
      <c r="F28" s="48">
        <v>9</v>
      </c>
      <c r="G28" s="48">
        <v>0</v>
      </c>
      <c r="H28" s="48">
        <v>0</v>
      </c>
      <c r="I28" s="48">
        <f t="shared" si="3"/>
        <v>9</v>
      </c>
      <c r="J28" s="47">
        <v>9</v>
      </c>
      <c r="K28" s="192">
        <f t="shared" si="1"/>
        <v>0</v>
      </c>
      <c r="L28" s="215"/>
      <c r="M28" s="47"/>
      <c r="N28" s="211"/>
    </row>
    <row r="29" spans="2:14" s="91" customFormat="1" ht="25.5" customHeight="1" x14ac:dyDescent="0.25">
      <c r="B29" s="309">
        <f>'Total Jets'!$E$5</f>
        <v>45627</v>
      </c>
      <c r="C29" s="91" t="str">
        <f t="shared" si="2"/>
        <v>E190-E1</v>
      </c>
      <c r="D29" s="190" t="s">
        <v>104</v>
      </c>
      <c r="E29" s="213" t="s">
        <v>72</v>
      </c>
      <c r="F29" s="48">
        <v>1</v>
      </c>
      <c r="G29" s="48">
        <v>0</v>
      </c>
      <c r="H29" s="48">
        <v>0</v>
      </c>
      <c r="I29" s="48">
        <f t="shared" si="3"/>
        <v>1</v>
      </c>
      <c r="J29" s="214">
        <v>1</v>
      </c>
      <c r="K29" s="192">
        <f t="shared" si="1"/>
        <v>0</v>
      </c>
      <c r="L29" s="215"/>
      <c r="M29" s="47"/>
      <c r="N29" s="211"/>
    </row>
    <row r="30" spans="2:14" s="216" customFormat="1" ht="25.5" customHeight="1" x14ac:dyDescent="0.25">
      <c r="B30" s="309">
        <f>'Total Jets'!$E$5</f>
        <v>45627</v>
      </c>
      <c r="C30" s="91" t="str">
        <f t="shared" si="2"/>
        <v>E190-E1</v>
      </c>
      <c r="D30" s="190" t="s">
        <v>117</v>
      </c>
      <c r="E30" s="213" t="s">
        <v>149</v>
      </c>
      <c r="F30" s="48">
        <v>1</v>
      </c>
      <c r="G30" s="48">
        <v>0</v>
      </c>
      <c r="H30" s="48">
        <v>0</v>
      </c>
      <c r="I30" s="48">
        <f t="shared" si="3"/>
        <v>1</v>
      </c>
      <c r="J30" s="214">
        <v>1</v>
      </c>
      <c r="K30" s="192">
        <f t="shared" si="1"/>
        <v>0</v>
      </c>
      <c r="L30" s="215"/>
      <c r="M30" s="47"/>
      <c r="N30" s="211"/>
    </row>
    <row r="31" spans="2:14" s="216" customFormat="1" ht="25.5" customHeight="1" x14ac:dyDescent="0.25">
      <c r="B31" s="309">
        <f>'Total Jets'!$E$5</f>
        <v>45627</v>
      </c>
      <c r="C31" s="91" t="str">
        <f t="shared" si="2"/>
        <v>E190-E1</v>
      </c>
      <c r="D31" s="190" t="s">
        <v>117</v>
      </c>
      <c r="E31" s="213" t="s">
        <v>246</v>
      </c>
      <c r="F31" s="48">
        <v>21</v>
      </c>
      <c r="G31" s="48">
        <v>0</v>
      </c>
      <c r="H31" s="48">
        <v>0</v>
      </c>
      <c r="I31" s="48">
        <f t="shared" si="3"/>
        <v>21</v>
      </c>
      <c r="J31" s="214">
        <v>21</v>
      </c>
      <c r="K31" s="192">
        <f t="shared" si="1"/>
        <v>0</v>
      </c>
      <c r="L31" s="215"/>
      <c r="M31" s="47"/>
      <c r="N31" s="211"/>
    </row>
    <row r="32" spans="2:14" s="216" customFormat="1" ht="25.5" customHeight="1" x14ac:dyDescent="0.25">
      <c r="B32" s="309">
        <f>'Total Jets'!$E$5</f>
        <v>45627</v>
      </c>
      <c r="C32" s="91" t="str">
        <f t="shared" si="2"/>
        <v>E190-E1</v>
      </c>
      <c r="D32" s="190" t="s">
        <v>165</v>
      </c>
      <c r="E32" s="213" t="s">
        <v>166</v>
      </c>
      <c r="F32" s="48">
        <v>14</v>
      </c>
      <c r="G32" s="48">
        <v>0</v>
      </c>
      <c r="H32" s="48">
        <v>0</v>
      </c>
      <c r="I32" s="48">
        <f t="shared" si="3"/>
        <v>14</v>
      </c>
      <c r="J32" s="214">
        <v>14</v>
      </c>
      <c r="K32" s="192">
        <f t="shared" si="1"/>
        <v>0</v>
      </c>
      <c r="L32" s="215"/>
      <c r="M32" s="47"/>
      <c r="N32" s="211"/>
    </row>
    <row r="33" spans="2:14" s="216" customFormat="1" ht="25.5" customHeight="1" x14ac:dyDescent="0.25">
      <c r="B33" s="309">
        <f>'Total Jets'!$E$5</f>
        <v>45627</v>
      </c>
      <c r="C33" s="91" t="str">
        <f t="shared" si="2"/>
        <v>E190-E1</v>
      </c>
      <c r="D33" s="190" t="s">
        <v>216</v>
      </c>
      <c r="E33" s="213" t="s">
        <v>217</v>
      </c>
      <c r="F33" s="48">
        <v>2</v>
      </c>
      <c r="G33" s="48">
        <v>0</v>
      </c>
      <c r="H33" s="48">
        <v>0</v>
      </c>
      <c r="I33" s="48">
        <f t="shared" si="3"/>
        <v>2</v>
      </c>
      <c r="J33" s="214">
        <v>2</v>
      </c>
      <c r="K33" s="192">
        <f t="shared" si="1"/>
        <v>0</v>
      </c>
      <c r="L33" s="215"/>
      <c r="M33" s="47"/>
      <c r="N33" s="211"/>
    </row>
    <row r="34" spans="2:14" s="216" customFormat="1" ht="25.5" customHeight="1" x14ac:dyDescent="0.25">
      <c r="B34" s="309">
        <f>'Total Jets'!$E$5</f>
        <v>45627</v>
      </c>
      <c r="C34" s="91" t="str">
        <f t="shared" si="2"/>
        <v>E190-E1</v>
      </c>
      <c r="D34" s="190" t="s">
        <v>219</v>
      </c>
      <c r="E34" s="213" t="s">
        <v>220</v>
      </c>
      <c r="F34" s="48">
        <v>10</v>
      </c>
      <c r="G34" s="48">
        <v>0</v>
      </c>
      <c r="H34" s="48">
        <v>0</v>
      </c>
      <c r="I34" s="48">
        <f t="shared" si="3"/>
        <v>10</v>
      </c>
      <c r="J34" s="214">
        <v>10</v>
      </c>
      <c r="K34" s="192">
        <f t="shared" si="1"/>
        <v>0</v>
      </c>
      <c r="L34" s="215"/>
      <c r="M34" s="47"/>
      <c r="N34" s="211"/>
    </row>
    <row r="35" spans="2:14" s="216" customFormat="1" ht="25.5" customHeight="1" x14ac:dyDescent="0.25">
      <c r="B35" s="309">
        <f>'Total Jets'!$E$5</f>
        <v>45627</v>
      </c>
      <c r="C35" s="91" t="str">
        <f t="shared" si="2"/>
        <v>E190-E1</v>
      </c>
      <c r="D35" s="217" t="s">
        <v>199</v>
      </c>
      <c r="E35" s="213" t="s">
        <v>161</v>
      </c>
      <c r="F35" s="47">
        <v>8</v>
      </c>
      <c r="G35" s="218">
        <v>0</v>
      </c>
      <c r="H35" s="218">
        <v>0</v>
      </c>
      <c r="I35" s="48">
        <f t="shared" si="3"/>
        <v>8</v>
      </c>
      <c r="J35" s="218">
        <v>8</v>
      </c>
      <c r="K35" s="192">
        <f t="shared" si="1"/>
        <v>0</v>
      </c>
      <c r="L35" s="215"/>
      <c r="M35" s="47"/>
      <c r="N35" s="211"/>
    </row>
    <row r="36" spans="2:14" s="216" customFormat="1" ht="25.5" customHeight="1" x14ac:dyDescent="0.25">
      <c r="B36" s="309">
        <f>'Total Jets'!$E$5</f>
        <v>45627</v>
      </c>
      <c r="C36" s="91" t="str">
        <f t="shared" si="2"/>
        <v>E190-E1</v>
      </c>
      <c r="D36" s="190" t="s">
        <v>127</v>
      </c>
      <c r="E36" s="191" t="s">
        <v>189</v>
      </c>
      <c r="F36" s="48">
        <v>12</v>
      </c>
      <c r="G36" s="48">
        <v>0</v>
      </c>
      <c r="H36" s="48">
        <v>0</v>
      </c>
      <c r="I36" s="48">
        <f t="shared" si="3"/>
        <v>12</v>
      </c>
      <c r="J36" s="47">
        <v>12</v>
      </c>
      <c r="K36" s="192">
        <f t="shared" si="1"/>
        <v>0</v>
      </c>
      <c r="L36" s="215"/>
      <c r="M36" s="47"/>
      <c r="N36" s="211"/>
    </row>
    <row r="37" spans="2:14" s="216" customFormat="1" ht="25.5" customHeight="1" x14ac:dyDescent="0.25">
      <c r="B37" s="309">
        <f>'Total Jets'!$E$5</f>
        <v>45627</v>
      </c>
      <c r="C37" s="91" t="str">
        <f t="shared" si="2"/>
        <v>E190-E1</v>
      </c>
      <c r="D37" s="217" t="s">
        <v>183</v>
      </c>
      <c r="E37" s="213" t="s">
        <v>184</v>
      </c>
      <c r="F37" s="214">
        <v>1</v>
      </c>
      <c r="G37" s="48">
        <v>0</v>
      </c>
      <c r="H37" s="48">
        <v>0</v>
      </c>
      <c r="I37" s="48">
        <f t="shared" si="3"/>
        <v>1</v>
      </c>
      <c r="J37" s="48">
        <v>1</v>
      </c>
      <c r="K37" s="192">
        <f t="shared" si="1"/>
        <v>0</v>
      </c>
      <c r="L37" s="215"/>
      <c r="M37" s="47"/>
      <c r="N37" s="211"/>
    </row>
    <row r="38" spans="2:14" s="216" customFormat="1" ht="25.5" customHeight="1" x14ac:dyDescent="0.25">
      <c r="B38" s="309">
        <f>'Total Jets'!$E$5</f>
        <v>45627</v>
      </c>
      <c r="C38" s="91" t="str">
        <f t="shared" si="2"/>
        <v>E190-E1</v>
      </c>
      <c r="D38" s="217" t="s">
        <v>194</v>
      </c>
      <c r="E38" s="213" t="s">
        <v>193</v>
      </c>
      <c r="F38" s="48">
        <v>2</v>
      </c>
      <c r="G38" s="48">
        <v>0</v>
      </c>
      <c r="H38" s="48">
        <v>0</v>
      </c>
      <c r="I38" s="48">
        <f t="shared" si="3"/>
        <v>2</v>
      </c>
      <c r="J38" s="47">
        <v>2</v>
      </c>
      <c r="K38" s="192">
        <f t="shared" si="1"/>
        <v>0</v>
      </c>
      <c r="L38" s="215"/>
      <c r="M38" s="47"/>
      <c r="N38" s="211"/>
    </row>
    <row r="39" spans="2:14" s="216" customFormat="1" ht="25.5" customHeight="1" x14ac:dyDescent="0.25">
      <c r="B39" s="309">
        <f>'Total Jets'!$E$5</f>
        <v>45627</v>
      </c>
      <c r="C39" s="91" t="str">
        <f t="shared" si="2"/>
        <v>E190-E1</v>
      </c>
      <c r="D39" s="217" t="s">
        <v>171</v>
      </c>
      <c r="E39" s="213" t="s">
        <v>170</v>
      </c>
      <c r="F39" s="48">
        <v>26</v>
      </c>
      <c r="G39" s="48">
        <v>0</v>
      </c>
      <c r="H39" s="48">
        <v>0</v>
      </c>
      <c r="I39" s="48">
        <f t="shared" si="3"/>
        <v>26</v>
      </c>
      <c r="J39" s="47">
        <v>26</v>
      </c>
      <c r="K39" s="192">
        <f t="shared" si="1"/>
        <v>0</v>
      </c>
      <c r="L39" s="215"/>
      <c r="M39" s="47"/>
      <c r="N39" s="211"/>
    </row>
    <row r="40" spans="2:14" s="216" customFormat="1" ht="25.5" customHeight="1" x14ac:dyDescent="0.25">
      <c r="B40" s="309">
        <f>'Total Jets'!$E$5</f>
        <v>45627</v>
      </c>
      <c r="C40" s="91" t="str">
        <f t="shared" si="2"/>
        <v>E190-E1</v>
      </c>
      <c r="D40" s="219" t="s">
        <v>162</v>
      </c>
      <c r="E40" s="220" t="s">
        <v>174</v>
      </c>
      <c r="F40" s="208">
        <v>2</v>
      </c>
      <c r="G40" s="203">
        <v>0</v>
      </c>
      <c r="H40" s="203">
        <v>0</v>
      </c>
      <c r="I40" s="204">
        <f t="shared" si="3"/>
        <v>2</v>
      </c>
      <c r="J40" s="203">
        <v>2</v>
      </c>
      <c r="K40" s="209">
        <f t="shared" si="1"/>
        <v>0</v>
      </c>
      <c r="L40" s="215"/>
      <c r="M40" s="47"/>
      <c r="N40" s="211"/>
    </row>
    <row r="41" spans="2:14" s="216" customFormat="1" ht="25.5" customHeight="1" x14ac:dyDescent="0.25">
      <c r="B41" s="309">
        <f>'Total Jets'!$E$5</f>
        <v>45627</v>
      </c>
      <c r="C41" s="91" t="str">
        <f t="shared" si="2"/>
        <v>E190-E1</v>
      </c>
      <c r="D41" s="190" t="s">
        <v>133</v>
      </c>
      <c r="E41" s="191" t="s">
        <v>134</v>
      </c>
      <c r="F41" s="47">
        <v>15</v>
      </c>
      <c r="G41" s="47">
        <v>0</v>
      </c>
      <c r="H41" s="47">
        <v>0</v>
      </c>
      <c r="I41" s="48">
        <f t="shared" si="3"/>
        <v>15</v>
      </c>
      <c r="J41" s="47">
        <v>15</v>
      </c>
      <c r="K41" s="192">
        <f t="shared" si="1"/>
        <v>0</v>
      </c>
      <c r="L41" s="215"/>
      <c r="M41" s="47"/>
      <c r="N41" s="211"/>
    </row>
    <row r="42" spans="2:14" s="216" customFormat="1" ht="25.5" customHeight="1" x14ac:dyDescent="0.25">
      <c r="B42" s="309">
        <f>'Total Jets'!$E$5</f>
        <v>45627</v>
      </c>
      <c r="C42" s="91" t="str">
        <f t="shared" si="2"/>
        <v>E190-E1</v>
      </c>
      <c r="D42" s="190" t="s">
        <v>139</v>
      </c>
      <c r="E42" s="191" t="s">
        <v>175</v>
      </c>
      <c r="F42" s="47">
        <v>3</v>
      </c>
      <c r="G42" s="47">
        <v>0</v>
      </c>
      <c r="H42" s="47">
        <v>0</v>
      </c>
      <c r="I42" s="48">
        <f t="shared" si="3"/>
        <v>3</v>
      </c>
      <c r="J42" s="47">
        <v>3</v>
      </c>
      <c r="K42" s="192">
        <f t="shared" si="1"/>
        <v>0</v>
      </c>
      <c r="L42" s="215"/>
      <c r="M42" s="47"/>
      <c r="N42" s="211"/>
    </row>
    <row r="43" spans="2:14" s="216" customFormat="1" ht="25.5" customHeight="1" x14ac:dyDescent="0.25">
      <c r="B43" s="309">
        <f>'Total Jets'!$E$5</f>
        <v>45627</v>
      </c>
      <c r="C43" s="91" t="str">
        <f t="shared" si="2"/>
        <v>E190-E1</v>
      </c>
      <c r="D43" s="190" t="s">
        <v>225</v>
      </c>
      <c r="E43" s="191" t="s">
        <v>224</v>
      </c>
      <c r="F43" s="47">
        <v>14</v>
      </c>
      <c r="G43" s="47">
        <v>0</v>
      </c>
      <c r="H43" s="47">
        <v>0</v>
      </c>
      <c r="I43" s="48">
        <f t="shared" si="3"/>
        <v>14</v>
      </c>
      <c r="J43" s="47">
        <v>14</v>
      </c>
      <c r="K43" s="192">
        <f t="shared" si="1"/>
        <v>0</v>
      </c>
      <c r="L43" s="215"/>
      <c r="M43" s="47"/>
      <c r="N43" s="211"/>
    </row>
    <row r="44" spans="2:14" s="216" customFormat="1" ht="25.5" customHeight="1" x14ac:dyDescent="0.25">
      <c r="B44" s="309">
        <f>'Total Jets'!$E$5</f>
        <v>45627</v>
      </c>
      <c r="C44" s="91" t="str">
        <f t="shared" si="2"/>
        <v>E190-E1</v>
      </c>
      <c r="D44" s="190" t="s">
        <v>213</v>
      </c>
      <c r="E44" s="191" t="s">
        <v>234</v>
      </c>
      <c r="F44" s="48">
        <v>5</v>
      </c>
      <c r="G44" s="48">
        <v>0</v>
      </c>
      <c r="H44" s="48">
        <v>0</v>
      </c>
      <c r="I44" s="48">
        <f t="shared" si="3"/>
        <v>5</v>
      </c>
      <c r="J44" s="214">
        <v>5</v>
      </c>
      <c r="K44" s="192">
        <f t="shared" si="1"/>
        <v>0</v>
      </c>
      <c r="L44" s="215"/>
      <c r="M44" s="47"/>
      <c r="N44" s="211"/>
    </row>
    <row r="45" spans="2:14" s="216" customFormat="1" ht="25.5" customHeight="1" x14ac:dyDescent="0.25">
      <c r="B45" s="309">
        <f>'Total Jets'!$E$5</f>
        <v>45627</v>
      </c>
      <c r="C45" s="91" t="str">
        <f t="shared" si="2"/>
        <v>E190-E1</v>
      </c>
      <c r="D45" s="190" t="s">
        <v>41</v>
      </c>
      <c r="E45" s="191" t="s">
        <v>210</v>
      </c>
      <c r="F45" s="48">
        <v>23</v>
      </c>
      <c r="G45" s="48">
        <v>0</v>
      </c>
      <c r="H45" s="48">
        <v>0</v>
      </c>
      <c r="I45" s="48">
        <f t="shared" si="3"/>
        <v>23</v>
      </c>
      <c r="J45" s="214">
        <v>23</v>
      </c>
      <c r="K45" s="192">
        <f t="shared" si="1"/>
        <v>0</v>
      </c>
      <c r="L45" s="215"/>
      <c r="M45" s="47"/>
      <c r="N45" s="211"/>
    </row>
    <row r="46" spans="2:14" s="216" customFormat="1" ht="25.5" customHeight="1" x14ac:dyDescent="0.25">
      <c r="B46" s="309">
        <f>'Total Jets'!$E$5</f>
        <v>45627</v>
      </c>
      <c r="C46" s="91" t="str">
        <f t="shared" si="2"/>
        <v>E190-E1</v>
      </c>
      <c r="D46" s="190" t="s">
        <v>41</v>
      </c>
      <c r="E46" s="191" t="s">
        <v>223</v>
      </c>
      <c r="F46" s="47">
        <v>7</v>
      </c>
      <c r="G46" s="47">
        <v>0</v>
      </c>
      <c r="H46" s="47">
        <v>0</v>
      </c>
      <c r="I46" s="48">
        <f t="shared" si="3"/>
        <v>7</v>
      </c>
      <c r="J46" s="47">
        <v>7</v>
      </c>
      <c r="K46" s="192">
        <f t="shared" si="1"/>
        <v>0</v>
      </c>
      <c r="L46" s="215"/>
      <c r="M46" s="47"/>
      <c r="N46" s="211"/>
    </row>
    <row r="47" spans="2:14" s="216" customFormat="1" ht="25.5" customHeight="1" x14ac:dyDescent="0.25">
      <c r="B47" s="309">
        <f>'Total Jets'!$E$5</f>
        <v>45627</v>
      </c>
      <c r="C47" s="91" t="str">
        <f t="shared" si="2"/>
        <v>E190-E1</v>
      </c>
      <c r="D47" s="190" t="s">
        <v>41</v>
      </c>
      <c r="E47" s="191" t="s">
        <v>84</v>
      </c>
      <c r="F47" s="47">
        <v>27</v>
      </c>
      <c r="G47" s="47">
        <v>0</v>
      </c>
      <c r="H47" s="47">
        <v>0</v>
      </c>
      <c r="I47" s="48">
        <f t="shared" si="3"/>
        <v>27</v>
      </c>
      <c r="J47" s="47">
        <v>27</v>
      </c>
      <c r="K47" s="192">
        <f t="shared" si="1"/>
        <v>0</v>
      </c>
      <c r="L47" s="215"/>
      <c r="M47" s="47"/>
      <c r="N47" s="211"/>
    </row>
    <row r="48" spans="2:14" s="216" customFormat="1" ht="25.5" customHeight="1" x14ac:dyDescent="0.25">
      <c r="B48" s="309">
        <f>'Total Jets'!$E$5</f>
        <v>45627</v>
      </c>
      <c r="C48" s="91" t="str">
        <f t="shared" si="2"/>
        <v>E190-E1</v>
      </c>
      <c r="D48" s="190" t="s">
        <v>41</v>
      </c>
      <c r="E48" s="213" t="s">
        <v>164</v>
      </c>
      <c r="F48" s="48">
        <v>64</v>
      </c>
      <c r="G48" s="48">
        <v>0</v>
      </c>
      <c r="H48" s="48">
        <v>0</v>
      </c>
      <c r="I48" s="48">
        <f t="shared" si="3"/>
        <v>64</v>
      </c>
      <c r="J48" s="214">
        <v>64</v>
      </c>
      <c r="K48" s="192">
        <f t="shared" si="1"/>
        <v>0</v>
      </c>
      <c r="L48" s="215"/>
      <c r="M48" s="47"/>
      <c r="N48" s="211"/>
    </row>
    <row r="49" spans="2:14" s="216" customFormat="1" ht="25.5" customHeight="1" x14ac:dyDescent="0.25">
      <c r="B49" s="309">
        <f>'Total Jets'!$E$5</f>
        <v>45627</v>
      </c>
      <c r="C49" s="91" t="str">
        <f t="shared" si="2"/>
        <v>E190-E1</v>
      </c>
      <c r="D49" s="190" t="s">
        <v>41</v>
      </c>
      <c r="E49" s="191" t="s">
        <v>247</v>
      </c>
      <c r="F49" s="48">
        <f>7+2</f>
        <v>9</v>
      </c>
      <c r="G49" s="48">
        <v>0</v>
      </c>
      <c r="H49" s="48">
        <v>0</v>
      </c>
      <c r="I49" s="48">
        <f t="shared" si="3"/>
        <v>9</v>
      </c>
      <c r="J49" s="47">
        <v>9</v>
      </c>
      <c r="K49" s="192">
        <f t="shared" si="1"/>
        <v>0</v>
      </c>
      <c r="L49" s="215"/>
      <c r="M49" s="47"/>
      <c r="N49" s="211"/>
    </row>
    <row r="50" spans="2:14" s="216" customFormat="1" ht="25.5" customHeight="1" x14ac:dyDescent="0.25">
      <c r="B50" s="309">
        <f>'Total Jets'!$E$5</f>
        <v>45627</v>
      </c>
      <c r="C50" s="91" t="str">
        <f t="shared" ref="C50:C113" si="4">IF(E50="","","E190-E1")</f>
        <v>E190-E1</v>
      </c>
      <c r="D50" s="190" t="s">
        <v>41</v>
      </c>
      <c r="E50" s="191" t="s">
        <v>211</v>
      </c>
      <c r="F50" s="48">
        <v>2</v>
      </c>
      <c r="G50" s="48">
        <v>0</v>
      </c>
      <c r="H50" s="48">
        <v>0</v>
      </c>
      <c r="I50" s="48">
        <f t="shared" si="3"/>
        <v>2</v>
      </c>
      <c r="J50" s="214">
        <v>2</v>
      </c>
      <c r="K50" s="192">
        <f t="shared" si="1"/>
        <v>0</v>
      </c>
      <c r="L50" s="215"/>
      <c r="M50" s="47"/>
      <c r="N50" s="211"/>
    </row>
    <row r="51" spans="2:14" s="216" customFormat="1" ht="25.5" customHeight="1" x14ac:dyDescent="0.25">
      <c r="B51" s="309">
        <f>'Total Jets'!$E$5</f>
        <v>45627</v>
      </c>
      <c r="C51" s="91" t="str">
        <f t="shared" si="4"/>
        <v>E190-E1</v>
      </c>
      <c r="D51" s="190" t="s">
        <v>41</v>
      </c>
      <c r="E51" s="191" t="s">
        <v>120</v>
      </c>
      <c r="F51" s="48">
        <v>25</v>
      </c>
      <c r="G51" s="48">
        <v>0</v>
      </c>
      <c r="H51" s="48">
        <v>0</v>
      </c>
      <c r="I51" s="48">
        <f t="shared" si="3"/>
        <v>25</v>
      </c>
      <c r="J51" s="214">
        <v>25</v>
      </c>
      <c r="K51" s="192">
        <f t="shared" si="1"/>
        <v>0</v>
      </c>
      <c r="L51" s="215"/>
      <c r="M51" s="47"/>
      <c r="N51" s="211"/>
    </row>
    <row r="52" spans="2:14" s="216" customFormat="1" ht="25.5" customHeight="1" x14ac:dyDescent="0.25">
      <c r="B52" s="309">
        <f>'Total Jets'!$E$5</f>
        <v>45627</v>
      </c>
      <c r="C52" s="91" t="str">
        <f t="shared" si="4"/>
        <v>E190-E1</v>
      </c>
      <c r="D52" s="190" t="s">
        <v>57</v>
      </c>
      <c r="E52" s="191" t="s">
        <v>227</v>
      </c>
      <c r="F52" s="48">
        <v>16</v>
      </c>
      <c r="G52" s="48">
        <v>0</v>
      </c>
      <c r="H52" s="48">
        <v>0</v>
      </c>
      <c r="I52" s="48">
        <f t="shared" si="3"/>
        <v>16</v>
      </c>
      <c r="J52" s="214">
        <v>16</v>
      </c>
      <c r="K52" s="192">
        <f t="shared" si="1"/>
        <v>0</v>
      </c>
      <c r="L52" s="215"/>
      <c r="M52" s="47"/>
      <c r="N52" s="211"/>
    </row>
    <row r="53" spans="2:14" s="1" customFormat="1" ht="9" customHeight="1" thickBot="1" x14ac:dyDescent="0.3">
      <c r="B53" s="309">
        <f>'Total Jets'!$E$5</f>
        <v>45627</v>
      </c>
      <c r="C53" s="91" t="str">
        <f t="shared" si="4"/>
        <v/>
      </c>
      <c r="D53" s="123"/>
      <c r="E53" s="124"/>
      <c r="F53" s="124"/>
      <c r="G53" s="124"/>
      <c r="H53" s="124"/>
      <c r="I53" s="160"/>
      <c r="J53" s="162"/>
      <c r="K53" s="163"/>
      <c r="L53" s="62"/>
      <c r="M53" s="31"/>
      <c r="N53" s="65"/>
    </row>
    <row r="54" spans="2:14" s="90" customFormat="1" ht="24" customHeight="1" thickBot="1" x14ac:dyDescent="0.3">
      <c r="B54" s="309">
        <f>'Total Jets'!$E$5</f>
        <v>45627</v>
      </c>
      <c r="C54" s="91" t="str">
        <f t="shared" si="4"/>
        <v/>
      </c>
      <c r="D54" s="96" t="s">
        <v>51</v>
      </c>
      <c r="E54" s="97"/>
      <c r="F54" s="94">
        <f t="shared" ref="F54:K54" si="5">SUM(F8:F53)</f>
        <v>568</v>
      </c>
      <c r="G54" s="94">
        <f t="shared" si="5"/>
        <v>0</v>
      </c>
      <c r="H54" s="94">
        <f t="shared" si="5"/>
        <v>0</v>
      </c>
      <c r="I54" s="94">
        <f t="shared" si="5"/>
        <v>568</v>
      </c>
      <c r="J54" s="94">
        <f t="shared" si="5"/>
        <v>568</v>
      </c>
      <c r="K54" s="95">
        <f t="shared" si="5"/>
        <v>0</v>
      </c>
      <c r="M54" s="47"/>
    </row>
    <row r="55" spans="2:14" ht="15.6" x14ac:dyDescent="0.25">
      <c r="B55" s="309">
        <f>'Total Jets'!$E$5</f>
        <v>45627</v>
      </c>
      <c r="C55" s="91" t="str">
        <f t="shared" si="4"/>
        <v/>
      </c>
      <c r="D55" s="27"/>
      <c r="E55" s="1"/>
      <c r="F55" s="1"/>
      <c r="G55" s="1"/>
      <c r="H55" s="1"/>
      <c r="I55" s="2"/>
      <c r="J55" s="2"/>
      <c r="K55" s="1"/>
    </row>
    <row r="56" spans="2:14" ht="30" customHeight="1" x14ac:dyDescent="0.25">
      <c r="B56" s="309">
        <f>'Total Jets'!$E$5</f>
        <v>45627</v>
      </c>
      <c r="C56" s="91" t="str">
        <f t="shared" si="4"/>
        <v/>
      </c>
      <c r="D56" s="505" t="s">
        <v>249</v>
      </c>
      <c r="E56" s="505"/>
      <c r="F56" s="505"/>
      <c r="G56" s="505"/>
      <c r="H56" s="505"/>
      <c r="I56" s="505"/>
      <c r="J56" s="505"/>
      <c r="K56" s="505"/>
    </row>
    <row r="57" spans="2:14" ht="15.6" x14ac:dyDescent="0.25">
      <c r="B57" s="309">
        <f>'Total Jets'!$E$5</f>
        <v>45627</v>
      </c>
      <c r="C57" s="91" t="str">
        <f t="shared" si="4"/>
        <v/>
      </c>
      <c r="D57" s="27" t="s">
        <v>248</v>
      </c>
      <c r="E57" s="1"/>
      <c r="F57" s="1"/>
      <c r="G57" s="1"/>
      <c r="H57" s="1"/>
      <c r="I57" s="2"/>
      <c r="J57" s="1"/>
      <c r="K57" s="1"/>
    </row>
    <row r="58" spans="2:14" x14ac:dyDescent="0.25">
      <c r="B58" s="309">
        <f>'Total Jets'!$E$5</f>
        <v>45627</v>
      </c>
      <c r="C58" s="91" t="str">
        <f t="shared" si="4"/>
        <v/>
      </c>
    </row>
    <row r="59" spans="2:14" x14ac:dyDescent="0.25">
      <c r="B59" s="309">
        <f>'Total Jets'!$E$5</f>
        <v>45627</v>
      </c>
      <c r="C59" s="91" t="str">
        <f t="shared" si="4"/>
        <v/>
      </c>
    </row>
    <row r="60" spans="2:14" x14ac:dyDescent="0.25">
      <c r="B60" s="309">
        <f>'Total Jets'!$E$5</f>
        <v>45627</v>
      </c>
      <c r="C60" s="91" t="str">
        <f t="shared" si="4"/>
        <v/>
      </c>
    </row>
    <row r="61" spans="2:14" x14ac:dyDescent="0.25">
      <c r="B61" s="309">
        <f>'Total Jets'!$E$5</f>
        <v>45627</v>
      </c>
      <c r="C61" s="91" t="str">
        <f t="shared" si="4"/>
        <v/>
      </c>
    </row>
    <row r="62" spans="2:14" x14ac:dyDescent="0.25">
      <c r="B62" s="309">
        <f>'Total Jets'!$E$5</f>
        <v>45627</v>
      </c>
      <c r="C62" s="91" t="str">
        <f t="shared" si="4"/>
        <v/>
      </c>
    </row>
    <row r="63" spans="2:14" x14ac:dyDescent="0.25">
      <c r="B63" s="309">
        <f>'Total Jets'!$E$5</f>
        <v>45627</v>
      </c>
      <c r="C63" s="91" t="str">
        <f t="shared" si="4"/>
        <v/>
      </c>
    </row>
    <row r="64" spans="2:14" x14ac:dyDescent="0.25">
      <c r="B64" s="309">
        <f>'Total Jets'!$E$5</f>
        <v>45627</v>
      </c>
      <c r="C64" s="91" t="str">
        <f t="shared" si="4"/>
        <v/>
      </c>
    </row>
    <row r="65" spans="2:3" x14ac:dyDescent="0.25">
      <c r="B65" s="309">
        <f>'Total Jets'!$E$5</f>
        <v>45627</v>
      </c>
      <c r="C65" s="91" t="str">
        <f t="shared" si="4"/>
        <v/>
      </c>
    </row>
    <row r="66" spans="2:3" x14ac:dyDescent="0.25">
      <c r="B66" s="309">
        <f>'Total Jets'!$E$5</f>
        <v>45627</v>
      </c>
      <c r="C66" s="91" t="str">
        <f t="shared" si="4"/>
        <v/>
      </c>
    </row>
    <row r="67" spans="2:3" x14ac:dyDescent="0.25">
      <c r="B67" s="309">
        <f>'Total Jets'!$E$5</f>
        <v>45627</v>
      </c>
      <c r="C67" s="91" t="str">
        <f t="shared" si="4"/>
        <v/>
      </c>
    </row>
    <row r="68" spans="2:3" x14ac:dyDescent="0.25">
      <c r="B68" s="309">
        <f>'Total Jets'!$E$5</f>
        <v>45627</v>
      </c>
      <c r="C68" s="91" t="str">
        <f t="shared" si="4"/>
        <v/>
      </c>
    </row>
    <row r="69" spans="2:3" x14ac:dyDescent="0.25">
      <c r="B69" s="309">
        <f>'Total Jets'!$E$5</f>
        <v>45627</v>
      </c>
      <c r="C69" s="91" t="str">
        <f t="shared" si="4"/>
        <v/>
      </c>
    </row>
    <row r="70" spans="2:3" x14ac:dyDescent="0.25">
      <c r="B70" s="309">
        <f>'Total Jets'!$E$5</f>
        <v>45627</v>
      </c>
      <c r="C70" s="91" t="str">
        <f t="shared" si="4"/>
        <v/>
      </c>
    </row>
    <row r="71" spans="2:3" x14ac:dyDescent="0.25">
      <c r="B71" s="309">
        <f>'Total Jets'!$E$5</f>
        <v>45627</v>
      </c>
      <c r="C71" s="91" t="str">
        <f t="shared" si="4"/>
        <v/>
      </c>
    </row>
    <row r="72" spans="2:3" x14ac:dyDescent="0.25">
      <c r="B72" s="309">
        <f>'Total Jets'!$E$5</f>
        <v>45627</v>
      </c>
      <c r="C72" s="91" t="str">
        <f t="shared" si="4"/>
        <v/>
      </c>
    </row>
    <row r="73" spans="2:3" x14ac:dyDescent="0.25">
      <c r="B73" s="309">
        <f>'Total Jets'!$E$5</f>
        <v>45627</v>
      </c>
      <c r="C73" s="91" t="str">
        <f t="shared" si="4"/>
        <v/>
      </c>
    </row>
    <row r="74" spans="2:3" x14ac:dyDescent="0.25">
      <c r="B74" s="309">
        <f>'Total Jets'!$E$5</f>
        <v>45627</v>
      </c>
      <c r="C74" s="91" t="str">
        <f t="shared" si="4"/>
        <v/>
      </c>
    </row>
    <row r="75" spans="2:3" x14ac:dyDescent="0.25">
      <c r="B75" s="309">
        <f>'Total Jets'!$E$5</f>
        <v>45627</v>
      </c>
      <c r="C75" s="91" t="str">
        <f t="shared" si="4"/>
        <v/>
      </c>
    </row>
    <row r="76" spans="2:3" x14ac:dyDescent="0.25">
      <c r="B76" s="309">
        <f>'Total Jets'!$E$5</f>
        <v>45627</v>
      </c>
      <c r="C76" s="91" t="str">
        <f t="shared" si="4"/>
        <v/>
      </c>
    </row>
    <row r="77" spans="2:3" x14ac:dyDescent="0.25">
      <c r="B77" s="309">
        <f>'Total Jets'!$E$5</f>
        <v>45627</v>
      </c>
      <c r="C77" s="91" t="str">
        <f t="shared" si="4"/>
        <v/>
      </c>
    </row>
    <row r="78" spans="2:3" x14ac:dyDescent="0.25">
      <c r="B78" s="309">
        <f>'Total Jets'!$E$5</f>
        <v>45627</v>
      </c>
      <c r="C78" s="91" t="str">
        <f t="shared" si="4"/>
        <v/>
      </c>
    </row>
    <row r="79" spans="2:3" x14ac:dyDescent="0.25">
      <c r="B79" s="309">
        <f>'Total Jets'!$E$5</f>
        <v>45627</v>
      </c>
      <c r="C79" s="91" t="str">
        <f t="shared" si="4"/>
        <v/>
      </c>
    </row>
    <row r="80" spans="2:3" x14ac:dyDescent="0.25">
      <c r="B80" s="309">
        <f>'Total Jets'!$E$5</f>
        <v>45627</v>
      </c>
      <c r="C80" s="91" t="str">
        <f t="shared" si="4"/>
        <v/>
      </c>
    </row>
    <row r="81" spans="2:3" x14ac:dyDescent="0.25">
      <c r="B81" s="309">
        <f>'Total Jets'!$E$5</f>
        <v>45627</v>
      </c>
      <c r="C81" s="91" t="str">
        <f t="shared" si="4"/>
        <v/>
      </c>
    </row>
    <row r="82" spans="2:3" x14ac:dyDescent="0.25">
      <c r="B82" s="309">
        <f>'Total Jets'!$E$5</f>
        <v>45627</v>
      </c>
      <c r="C82" s="91" t="str">
        <f t="shared" si="4"/>
        <v/>
      </c>
    </row>
    <row r="83" spans="2:3" x14ac:dyDescent="0.25">
      <c r="B83" s="309">
        <f>'Total Jets'!$E$5</f>
        <v>45627</v>
      </c>
      <c r="C83" s="91" t="str">
        <f t="shared" si="4"/>
        <v/>
      </c>
    </row>
    <row r="84" spans="2:3" x14ac:dyDescent="0.25">
      <c r="B84" s="309">
        <f>'Total Jets'!$E$5</f>
        <v>45627</v>
      </c>
      <c r="C84" s="91" t="str">
        <f t="shared" si="4"/>
        <v/>
      </c>
    </row>
    <row r="85" spans="2:3" x14ac:dyDescent="0.25">
      <c r="B85" s="309">
        <f>'Total Jets'!$E$5</f>
        <v>45627</v>
      </c>
      <c r="C85" s="91" t="str">
        <f t="shared" si="4"/>
        <v/>
      </c>
    </row>
    <row r="86" spans="2:3" x14ac:dyDescent="0.25">
      <c r="B86" s="309">
        <f>'Total Jets'!$E$5</f>
        <v>45627</v>
      </c>
      <c r="C86" s="91" t="str">
        <f t="shared" si="4"/>
        <v/>
      </c>
    </row>
    <row r="87" spans="2:3" x14ac:dyDescent="0.25">
      <c r="B87" s="309">
        <f>'Total Jets'!$E$5</f>
        <v>45627</v>
      </c>
      <c r="C87" s="91" t="str">
        <f t="shared" si="4"/>
        <v/>
      </c>
    </row>
    <row r="88" spans="2:3" x14ac:dyDescent="0.25">
      <c r="B88" s="309">
        <f>'Total Jets'!$E$5</f>
        <v>45627</v>
      </c>
      <c r="C88" s="91" t="str">
        <f t="shared" si="4"/>
        <v/>
      </c>
    </row>
    <row r="89" spans="2:3" x14ac:dyDescent="0.25">
      <c r="B89" s="309">
        <f>'Total Jets'!$E$5</f>
        <v>45627</v>
      </c>
      <c r="C89" s="91" t="str">
        <f t="shared" si="4"/>
        <v/>
      </c>
    </row>
    <row r="90" spans="2:3" x14ac:dyDescent="0.25">
      <c r="B90" s="309">
        <f>'Total Jets'!$E$5</f>
        <v>45627</v>
      </c>
      <c r="C90" s="91" t="str">
        <f t="shared" si="4"/>
        <v/>
      </c>
    </row>
    <row r="91" spans="2:3" x14ac:dyDescent="0.25">
      <c r="B91" s="309">
        <f>'Total Jets'!$E$5</f>
        <v>45627</v>
      </c>
      <c r="C91" s="91" t="str">
        <f t="shared" si="4"/>
        <v/>
      </c>
    </row>
    <row r="92" spans="2:3" x14ac:dyDescent="0.25">
      <c r="B92" s="309">
        <f>'Total Jets'!$E$5</f>
        <v>45627</v>
      </c>
      <c r="C92" s="91" t="str">
        <f t="shared" si="4"/>
        <v/>
      </c>
    </row>
    <row r="93" spans="2:3" x14ac:dyDescent="0.25">
      <c r="B93" s="309">
        <f>'Total Jets'!$E$5</f>
        <v>45627</v>
      </c>
      <c r="C93" s="91" t="str">
        <f t="shared" si="4"/>
        <v/>
      </c>
    </row>
    <row r="94" spans="2:3" x14ac:dyDescent="0.25">
      <c r="B94" s="309">
        <f>'Total Jets'!$E$5</f>
        <v>45627</v>
      </c>
      <c r="C94" s="91" t="str">
        <f t="shared" si="4"/>
        <v/>
      </c>
    </row>
    <row r="95" spans="2:3" x14ac:dyDescent="0.25">
      <c r="B95" s="309">
        <f>'Total Jets'!$E$5</f>
        <v>45627</v>
      </c>
      <c r="C95" s="91" t="str">
        <f t="shared" si="4"/>
        <v/>
      </c>
    </row>
    <row r="96" spans="2:3" x14ac:dyDescent="0.25">
      <c r="B96" s="309">
        <f>'Total Jets'!$E$5</f>
        <v>45627</v>
      </c>
      <c r="C96" s="91" t="str">
        <f t="shared" si="4"/>
        <v/>
      </c>
    </row>
    <row r="97" spans="2:3" x14ac:dyDescent="0.25">
      <c r="B97" s="309">
        <f>'Total Jets'!$E$5</f>
        <v>45627</v>
      </c>
      <c r="C97" s="91" t="str">
        <f t="shared" si="4"/>
        <v/>
      </c>
    </row>
    <row r="98" spans="2:3" x14ac:dyDescent="0.25">
      <c r="B98" s="309">
        <f>'Total Jets'!$E$5</f>
        <v>45627</v>
      </c>
      <c r="C98" s="91" t="str">
        <f t="shared" si="4"/>
        <v/>
      </c>
    </row>
    <row r="99" spans="2:3" x14ac:dyDescent="0.25">
      <c r="B99" s="309">
        <f>'Total Jets'!$E$5</f>
        <v>45627</v>
      </c>
      <c r="C99" s="91" t="str">
        <f t="shared" si="4"/>
        <v/>
      </c>
    </row>
    <row r="100" spans="2:3" x14ac:dyDescent="0.25">
      <c r="B100" s="309">
        <f>'Total Jets'!$E$5</f>
        <v>45627</v>
      </c>
      <c r="C100" s="91" t="str">
        <f t="shared" si="4"/>
        <v/>
      </c>
    </row>
    <row r="101" spans="2:3" x14ac:dyDescent="0.25">
      <c r="B101" s="309">
        <f>'Total Jets'!$E$5</f>
        <v>45627</v>
      </c>
      <c r="C101" s="91" t="str">
        <f t="shared" si="4"/>
        <v/>
      </c>
    </row>
    <row r="102" spans="2:3" x14ac:dyDescent="0.25">
      <c r="B102" s="309">
        <f>'Total Jets'!$E$5</f>
        <v>45627</v>
      </c>
      <c r="C102" s="91" t="str">
        <f t="shared" si="4"/>
        <v/>
      </c>
    </row>
    <row r="103" spans="2:3" x14ac:dyDescent="0.25">
      <c r="B103" s="309">
        <f>'Total Jets'!$E$5</f>
        <v>45627</v>
      </c>
      <c r="C103" s="91" t="str">
        <f t="shared" si="4"/>
        <v/>
      </c>
    </row>
    <row r="104" spans="2:3" x14ac:dyDescent="0.25">
      <c r="B104" s="309">
        <f>'Total Jets'!$E$5</f>
        <v>45627</v>
      </c>
      <c r="C104" s="91" t="str">
        <f t="shared" si="4"/>
        <v/>
      </c>
    </row>
    <row r="105" spans="2:3" x14ac:dyDescent="0.25">
      <c r="B105" s="309">
        <f>'Total Jets'!$E$5</f>
        <v>45627</v>
      </c>
      <c r="C105" s="91" t="str">
        <f t="shared" si="4"/>
        <v/>
      </c>
    </row>
    <row r="106" spans="2:3" x14ac:dyDescent="0.25">
      <c r="B106" s="309">
        <f>'Total Jets'!$E$5</f>
        <v>45627</v>
      </c>
      <c r="C106" s="91" t="str">
        <f t="shared" si="4"/>
        <v/>
      </c>
    </row>
    <row r="107" spans="2:3" x14ac:dyDescent="0.25">
      <c r="B107" s="309">
        <f>'Total Jets'!$E$5</f>
        <v>45627</v>
      </c>
      <c r="C107" s="91" t="str">
        <f t="shared" si="4"/>
        <v/>
      </c>
    </row>
    <row r="108" spans="2:3" x14ac:dyDescent="0.25">
      <c r="B108" s="309">
        <f>'Total Jets'!$E$5</f>
        <v>45627</v>
      </c>
      <c r="C108" s="91" t="str">
        <f t="shared" si="4"/>
        <v/>
      </c>
    </row>
    <row r="109" spans="2:3" x14ac:dyDescent="0.25">
      <c r="B109" s="309">
        <f>'Total Jets'!$E$5</f>
        <v>45627</v>
      </c>
      <c r="C109" s="91" t="str">
        <f t="shared" si="4"/>
        <v/>
      </c>
    </row>
    <row r="110" spans="2:3" x14ac:dyDescent="0.25">
      <c r="B110" s="309">
        <f>'Total Jets'!$E$5</f>
        <v>45627</v>
      </c>
      <c r="C110" s="91" t="str">
        <f t="shared" si="4"/>
        <v/>
      </c>
    </row>
    <row r="111" spans="2:3" x14ac:dyDescent="0.25">
      <c r="B111" s="309">
        <f>'Total Jets'!$E$5</f>
        <v>45627</v>
      </c>
      <c r="C111" s="91" t="str">
        <f t="shared" si="4"/>
        <v/>
      </c>
    </row>
    <row r="112" spans="2:3" x14ac:dyDescent="0.25">
      <c r="B112" s="309">
        <f>'Total Jets'!$E$5</f>
        <v>45627</v>
      </c>
      <c r="C112" s="91" t="str">
        <f t="shared" si="4"/>
        <v/>
      </c>
    </row>
    <row r="113" spans="2:3" x14ac:dyDescent="0.25">
      <c r="B113" s="309">
        <f>'Total Jets'!$E$5</f>
        <v>45627</v>
      </c>
      <c r="C113" s="91" t="str">
        <f t="shared" si="4"/>
        <v/>
      </c>
    </row>
    <row r="114" spans="2:3" x14ac:dyDescent="0.25">
      <c r="B114" s="309">
        <f>'Total Jets'!$E$5</f>
        <v>45627</v>
      </c>
      <c r="C114" s="91" t="str">
        <f t="shared" ref="C114:C123" si="6">IF(E114="","","E190-E1")</f>
        <v/>
      </c>
    </row>
    <row r="115" spans="2:3" x14ac:dyDescent="0.25">
      <c r="B115" s="309">
        <f>'Total Jets'!$E$5</f>
        <v>45627</v>
      </c>
      <c r="C115" s="91" t="str">
        <f t="shared" si="6"/>
        <v/>
      </c>
    </row>
    <row r="116" spans="2:3" x14ac:dyDescent="0.25">
      <c r="B116" s="309">
        <f>'Total Jets'!$E$5</f>
        <v>45627</v>
      </c>
      <c r="C116" s="91" t="str">
        <f t="shared" si="6"/>
        <v/>
      </c>
    </row>
    <row r="117" spans="2:3" x14ac:dyDescent="0.25">
      <c r="B117" s="309">
        <f>'Total Jets'!$E$5</f>
        <v>45627</v>
      </c>
      <c r="C117" s="91" t="str">
        <f t="shared" si="6"/>
        <v/>
      </c>
    </row>
    <row r="118" spans="2:3" x14ac:dyDescent="0.25">
      <c r="B118" s="309">
        <f>'Total Jets'!$E$5</f>
        <v>45627</v>
      </c>
      <c r="C118" s="91" t="str">
        <f t="shared" si="6"/>
        <v/>
      </c>
    </row>
    <row r="119" spans="2:3" x14ac:dyDescent="0.25">
      <c r="B119" s="309">
        <f>'Total Jets'!$E$5</f>
        <v>45627</v>
      </c>
      <c r="C119" s="91" t="str">
        <f t="shared" si="6"/>
        <v/>
      </c>
    </row>
    <row r="120" spans="2:3" x14ac:dyDescent="0.25">
      <c r="B120" s="309">
        <f>'Total Jets'!$E$5</f>
        <v>45627</v>
      </c>
      <c r="C120" s="91" t="str">
        <f t="shared" si="6"/>
        <v/>
      </c>
    </row>
    <row r="121" spans="2:3" x14ac:dyDescent="0.25">
      <c r="B121" s="309">
        <f>'Total Jets'!$E$5</f>
        <v>45627</v>
      </c>
      <c r="C121" s="91" t="str">
        <f t="shared" si="6"/>
        <v/>
      </c>
    </row>
    <row r="122" spans="2:3" x14ac:dyDescent="0.25">
      <c r="B122" s="309">
        <f>'Total Jets'!$E$5</f>
        <v>45627</v>
      </c>
      <c r="C122" s="91" t="str">
        <f t="shared" si="6"/>
        <v/>
      </c>
    </row>
    <row r="123" spans="2:3" x14ac:dyDescent="0.25">
      <c r="B123" s="309">
        <f>'Total Jets'!$E$5</f>
        <v>45627</v>
      </c>
      <c r="C123" s="91" t="str">
        <f t="shared" si="6"/>
        <v/>
      </c>
    </row>
  </sheetData>
  <sortState xmlns:xlrd2="http://schemas.microsoft.com/office/spreadsheetml/2017/richdata2" ref="D8:K53">
    <sortCondition ref="D8:D53"/>
    <sortCondition ref="E8:E53"/>
  </sortState>
  <mergeCells count="2">
    <mergeCell ref="D56:K56"/>
    <mergeCell ref="G5:H5"/>
  </mergeCells>
  <phoneticPr fontId="0" type="noConversion"/>
  <printOptions horizontalCentered="1"/>
  <pageMargins left="0.55118110236220474" right="0.23622047244094491" top="0.78740157480314965" bottom="0.98425196850393704" header="0.51181102362204722" footer="0.51181102362204722"/>
  <pageSetup paperSize="9" scale="50" orientation="portrait" r:id="rId1"/>
  <headerFooter alignWithMargins="0">
    <oddFooter>&amp;LDCA&amp;R&amp;F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pageSetUpPr fitToPage="1"/>
  </sheetPr>
  <dimension ref="B1:IY51"/>
  <sheetViews>
    <sheetView showGridLines="0" topLeftCell="A7" zoomScaleNormal="100" workbookViewId="0">
      <selection activeCell="Q16" sqref="Q16"/>
    </sheetView>
  </sheetViews>
  <sheetFormatPr defaultColWidth="11.44140625" defaultRowHeight="13.2" x14ac:dyDescent="0.25"/>
  <cols>
    <col min="2" max="2" width="0" style="312" hidden="1" customWidth="1"/>
    <col min="3" max="3" width="7.5546875" style="20" hidden="1" customWidth="1"/>
    <col min="4" max="4" width="17.88671875" customWidth="1"/>
    <col min="5" max="5" width="26.109375" customWidth="1"/>
    <col min="6" max="6" width="12.44140625" bestFit="1" customWidth="1"/>
    <col min="7" max="7" width="13.109375" bestFit="1" customWidth="1"/>
    <col min="8" max="8" width="16" bestFit="1" customWidth="1"/>
    <col min="9" max="9" width="10.109375" style="20" bestFit="1" customWidth="1"/>
    <col min="10" max="10" width="16" bestFit="1" customWidth="1"/>
    <col min="11" max="11" width="17.5546875" bestFit="1" customWidth="1"/>
  </cols>
  <sheetData>
    <row r="1" spans="2:14" ht="13.8" thickBot="1" x14ac:dyDescent="0.3">
      <c r="B1" s="311" t="s">
        <v>339</v>
      </c>
    </row>
    <row r="2" spans="2:14" ht="24.6" x14ac:dyDescent="0.25">
      <c r="D2" s="257"/>
      <c r="E2" s="258"/>
      <c r="F2" s="258"/>
      <c r="G2" s="235" t="s">
        <v>97</v>
      </c>
      <c r="H2" s="258"/>
      <c r="I2" s="258"/>
      <c r="J2" s="258"/>
      <c r="K2" s="259"/>
    </row>
    <row r="3" spans="2:14" ht="30" customHeight="1" x14ac:dyDescent="0.25">
      <c r="D3" s="109"/>
      <c r="E3" s="89"/>
      <c r="F3" s="89"/>
      <c r="G3" s="89" t="s">
        <v>288</v>
      </c>
      <c r="H3" s="89"/>
      <c r="I3" s="89"/>
      <c r="J3" s="89"/>
      <c r="K3" s="110" t="str">
        <f>'Total Jets'!$H$3</f>
        <v>SOI/SOE</v>
      </c>
    </row>
    <row r="4" spans="2:14" ht="18.600000000000001" thickBot="1" x14ac:dyDescent="0.3">
      <c r="D4" s="509" t="s">
        <v>59</v>
      </c>
      <c r="E4" s="510"/>
      <c r="F4" s="510"/>
      <c r="G4" s="510"/>
      <c r="H4" s="510"/>
      <c r="I4" s="510"/>
      <c r="J4" s="510"/>
      <c r="K4" s="511"/>
    </row>
    <row r="5" spans="2:14" ht="17.399999999999999" x14ac:dyDescent="0.3">
      <c r="D5" s="26"/>
      <c r="E5" s="420"/>
      <c r="F5" s="380" t="str">
        <f>'Total Jets'!$D$5</f>
        <v>SOI/SOE -</v>
      </c>
      <c r="G5" s="499">
        <f>'Total Jets'!$E$5</f>
        <v>45627</v>
      </c>
      <c r="H5" s="499"/>
      <c r="I5" s="25"/>
      <c r="J5" s="25"/>
    </row>
    <row r="6" spans="2:14" ht="18.600000000000001" thickBot="1" x14ac:dyDescent="0.4">
      <c r="D6" s="23" t="s">
        <v>83</v>
      </c>
      <c r="E6" s="7"/>
      <c r="F6" s="7"/>
      <c r="G6" s="7"/>
      <c r="H6" s="7"/>
      <c r="I6" s="7"/>
      <c r="J6" s="7"/>
      <c r="K6" s="7"/>
    </row>
    <row r="7" spans="2:14" ht="47.4" thickBot="1" x14ac:dyDescent="0.3">
      <c r="D7" s="164" t="s">
        <v>2</v>
      </c>
      <c r="E7" s="165" t="s">
        <v>3</v>
      </c>
      <c r="F7" s="98" t="s">
        <v>255</v>
      </c>
      <c r="G7" s="165" t="s">
        <v>4</v>
      </c>
      <c r="H7" s="98" t="s">
        <v>256</v>
      </c>
      <c r="I7" s="165" t="s">
        <v>5</v>
      </c>
      <c r="J7" s="165" t="s">
        <v>6</v>
      </c>
      <c r="K7" s="100" t="s">
        <v>257</v>
      </c>
    </row>
    <row r="8" spans="2:14" s="91" customFormat="1" ht="25.5" customHeight="1" x14ac:dyDescent="0.25">
      <c r="B8" s="313">
        <f>'Total Jets'!$E$5</f>
        <v>45627</v>
      </c>
      <c r="C8" s="90" t="str">
        <f>IF(E8="","","E195-E1")</f>
        <v>E195-E1</v>
      </c>
      <c r="D8" s="186" t="s">
        <v>258</v>
      </c>
      <c r="E8" s="187" t="s">
        <v>236</v>
      </c>
      <c r="F8" s="189">
        <v>4</v>
      </c>
      <c r="G8" s="189">
        <v>0</v>
      </c>
      <c r="H8" s="189">
        <v>0</v>
      </c>
      <c r="I8" s="189">
        <f t="shared" ref="I8:I23" si="0">SUM(F8:H8)</f>
        <v>4</v>
      </c>
      <c r="J8" s="189">
        <v>4</v>
      </c>
      <c r="K8" s="198">
        <f t="shared" ref="K8:K23" si="1">F8-J8</f>
        <v>0</v>
      </c>
    </row>
    <row r="9" spans="2:14" s="91" customFormat="1" ht="25.5" customHeight="1" x14ac:dyDescent="0.25">
      <c r="B9" s="313">
        <f>'Total Jets'!$E$5</f>
        <v>45627</v>
      </c>
      <c r="C9" s="90" t="str">
        <f t="shared" ref="C9:C51" si="2">IF(E9="","","E195-E1")</f>
        <v>E195-E1</v>
      </c>
      <c r="D9" s="190" t="s">
        <v>17</v>
      </c>
      <c r="E9" s="191" t="s">
        <v>186</v>
      </c>
      <c r="F9" s="48">
        <v>59</v>
      </c>
      <c r="G9" s="48">
        <v>0</v>
      </c>
      <c r="H9" s="48">
        <v>0</v>
      </c>
      <c r="I9" s="48">
        <f t="shared" si="0"/>
        <v>59</v>
      </c>
      <c r="J9" s="48">
        <f>57+2</f>
        <v>59</v>
      </c>
      <c r="K9" s="199">
        <f t="shared" si="1"/>
        <v>0</v>
      </c>
    </row>
    <row r="10" spans="2:14" s="91" customFormat="1" ht="25.5" customHeight="1" x14ac:dyDescent="0.25">
      <c r="B10" s="313">
        <f>'Total Jets'!$E$5</f>
        <v>45627</v>
      </c>
      <c r="C10" s="90" t="str">
        <f t="shared" si="2"/>
        <v>E195-E1</v>
      </c>
      <c r="D10" s="190" t="s">
        <v>17</v>
      </c>
      <c r="E10" s="191" t="s">
        <v>208</v>
      </c>
      <c r="F10" s="48">
        <v>1</v>
      </c>
      <c r="G10" s="48">
        <v>0</v>
      </c>
      <c r="H10" s="48">
        <v>0</v>
      </c>
      <c r="I10" s="48">
        <f t="shared" si="0"/>
        <v>1</v>
      </c>
      <c r="J10" s="48">
        <v>1</v>
      </c>
      <c r="K10" s="199">
        <f t="shared" si="1"/>
        <v>0</v>
      </c>
    </row>
    <row r="11" spans="2:14" s="91" customFormat="1" ht="25.5" customHeight="1" x14ac:dyDescent="0.25">
      <c r="B11" s="313">
        <f>'Total Jets'!$E$5</f>
        <v>45627</v>
      </c>
      <c r="C11" s="90" t="str">
        <f t="shared" si="2"/>
        <v>E195-E1</v>
      </c>
      <c r="D11" s="190" t="s">
        <v>66</v>
      </c>
      <c r="E11" s="191" t="s">
        <v>240</v>
      </c>
      <c r="F11" s="48">
        <v>20</v>
      </c>
      <c r="G11" s="48">
        <v>0</v>
      </c>
      <c r="H11" s="48">
        <v>0</v>
      </c>
      <c r="I11" s="48">
        <f t="shared" si="0"/>
        <v>20</v>
      </c>
      <c r="J11" s="48">
        <v>20</v>
      </c>
      <c r="K11" s="199">
        <f t="shared" si="1"/>
        <v>0</v>
      </c>
    </row>
    <row r="12" spans="2:14" s="91" customFormat="1" ht="25.5" customHeight="1" x14ac:dyDescent="0.25">
      <c r="B12" s="313">
        <f>'Total Jets'!$E$5</f>
        <v>45627</v>
      </c>
      <c r="C12" s="90" t="str">
        <f t="shared" si="2"/>
        <v>E195-E1</v>
      </c>
      <c r="D12" s="190" t="s">
        <v>35</v>
      </c>
      <c r="E12" s="191" t="s">
        <v>163</v>
      </c>
      <c r="F12" s="48">
        <v>34</v>
      </c>
      <c r="G12" s="48">
        <v>0</v>
      </c>
      <c r="H12" s="48">
        <v>0</v>
      </c>
      <c r="I12" s="48">
        <f t="shared" si="0"/>
        <v>34</v>
      </c>
      <c r="J12" s="48">
        <v>34</v>
      </c>
      <c r="K12" s="199">
        <f t="shared" si="1"/>
        <v>0</v>
      </c>
    </row>
    <row r="13" spans="2:14" s="91" customFormat="1" ht="25.5" customHeight="1" x14ac:dyDescent="0.25">
      <c r="B13" s="313">
        <f>'Total Jets'!$E$5</f>
        <v>45627</v>
      </c>
      <c r="C13" s="90" t="str">
        <f t="shared" si="2"/>
        <v>E195-E1</v>
      </c>
      <c r="D13" s="190" t="s">
        <v>117</v>
      </c>
      <c r="E13" s="191" t="s">
        <v>259</v>
      </c>
      <c r="F13" s="48">
        <v>4</v>
      </c>
      <c r="G13" s="48">
        <v>0</v>
      </c>
      <c r="H13" s="48">
        <v>0</v>
      </c>
      <c r="I13" s="48">
        <f t="shared" si="0"/>
        <v>4</v>
      </c>
      <c r="J13" s="48">
        <v>4</v>
      </c>
      <c r="K13" s="199">
        <f t="shared" si="1"/>
        <v>0</v>
      </c>
      <c r="N13" s="200"/>
    </row>
    <row r="14" spans="2:14" s="91" customFormat="1" ht="25.5" customHeight="1" x14ac:dyDescent="0.25">
      <c r="B14" s="313">
        <f>'Total Jets'!$E$5</f>
        <v>45627</v>
      </c>
      <c r="C14" s="90" t="str">
        <f t="shared" si="2"/>
        <v>E195-E1</v>
      </c>
      <c r="D14" s="190" t="s">
        <v>243</v>
      </c>
      <c r="E14" s="191" t="s">
        <v>244</v>
      </c>
      <c r="F14" s="48">
        <v>1</v>
      </c>
      <c r="G14" s="48">
        <v>0</v>
      </c>
      <c r="H14" s="48">
        <v>0</v>
      </c>
      <c r="I14" s="48">
        <f t="shared" si="0"/>
        <v>1</v>
      </c>
      <c r="J14" s="48">
        <v>1</v>
      </c>
      <c r="K14" s="199">
        <f t="shared" si="1"/>
        <v>0</v>
      </c>
      <c r="N14" s="200"/>
    </row>
    <row r="15" spans="2:14" s="91" customFormat="1" ht="25.5" customHeight="1" x14ac:dyDescent="0.25">
      <c r="B15" s="313">
        <f>'Total Jets'!$E$5</f>
        <v>45627</v>
      </c>
      <c r="C15" s="90" t="str">
        <f t="shared" si="2"/>
        <v>E195-E1</v>
      </c>
      <c r="D15" s="190" t="s">
        <v>147</v>
      </c>
      <c r="E15" s="191" t="s">
        <v>146</v>
      </c>
      <c r="F15" s="48">
        <v>2</v>
      </c>
      <c r="G15" s="48">
        <v>0</v>
      </c>
      <c r="H15" s="48">
        <v>0</v>
      </c>
      <c r="I15" s="48">
        <f t="shared" si="0"/>
        <v>2</v>
      </c>
      <c r="J15" s="48">
        <v>2</v>
      </c>
      <c r="K15" s="199">
        <f t="shared" si="1"/>
        <v>0</v>
      </c>
    </row>
    <row r="16" spans="2:14" s="91" customFormat="1" ht="25.5" customHeight="1" x14ac:dyDescent="0.25">
      <c r="B16" s="313">
        <f>'Total Jets'!$E$5</f>
        <v>45627</v>
      </c>
      <c r="C16" s="90" t="str">
        <f t="shared" si="2"/>
        <v>E195-E1</v>
      </c>
      <c r="D16" s="190" t="s">
        <v>192</v>
      </c>
      <c r="E16" s="191" t="s">
        <v>192</v>
      </c>
      <c r="F16" s="48">
        <v>1</v>
      </c>
      <c r="G16" s="48">
        <v>0</v>
      </c>
      <c r="H16" s="48">
        <v>0</v>
      </c>
      <c r="I16" s="48">
        <f t="shared" si="0"/>
        <v>1</v>
      </c>
      <c r="J16" s="48">
        <v>1</v>
      </c>
      <c r="K16" s="199">
        <f t="shared" si="1"/>
        <v>0</v>
      </c>
    </row>
    <row r="17" spans="2:259" s="91" customFormat="1" ht="25.5" customHeight="1" x14ac:dyDescent="0.25">
      <c r="B17" s="313">
        <f>'Total Jets'!$E$5</f>
        <v>45627</v>
      </c>
      <c r="C17" s="90" t="str">
        <f t="shared" si="2"/>
        <v>E195-E1</v>
      </c>
      <c r="D17" s="201" t="s">
        <v>76</v>
      </c>
      <c r="E17" s="202" t="s">
        <v>142</v>
      </c>
      <c r="F17" s="203">
        <v>4</v>
      </c>
      <c r="G17" s="203">
        <v>0</v>
      </c>
      <c r="H17" s="203">
        <v>0</v>
      </c>
      <c r="I17" s="204">
        <f t="shared" si="0"/>
        <v>4</v>
      </c>
      <c r="J17" s="203">
        <v>4</v>
      </c>
      <c r="K17" s="205">
        <f t="shared" si="1"/>
        <v>0</v>
      </c>
    </row>
    <row r="18" spans="2:259" s="91" customFormat="1" ht="25.5" customHeight="1" x14ac:dyDescent="0.25">
      <c r="B18" s="313">
        <f>'Total Jets'!$E$5</f>
        <v>45627</v>
      </c>
      <c r="C18" s="90" t="str">
        <f t="shared" si="2"/>
        <v>E195-E1</v>
      </c>
      <c r="D18" s="206" t="s">
        <v>225</v>
      </c>
      <c r="E18" s="207" t="s">
        <v>224</v>
      </c>
      <c r="F18" s="208">
        <v>1</v>
      </c>
      <c r="G18" s="208">
        <v>0</v>
      </c>
      <c r="H18" s="208">
        <v>0</v>
      </c>
      <c r="I18" s="204">
        <f t="shared" si="0"/>
        <v>1</v>
      </c>
      <c r="J18" s="208">
        <v>1</v>
      </c>
      <c r="K18" s="209">
        <f t="shared" si="1"/>
        <v>0</v>
      </c>
    </row>
    <row r="19" spans="2:259" s="91" customFormat="1" ht="25.5" customHeight="1" x14ac:dyDescent="0.25">
      <c r="B19" s="313">
        <f>'Total Jets'!$E$5</f>
        <v>45627</v>
      </c>
      <c r="C19" s="90" t="str">
        <f t="shared" si="2"/>
        <v>E195-E1</v>
      </c>
      <c r="D19" s="190" t="s">
        <v>181</v>
      </c>
      <c r="E19" s="191" t="s">
        <v>197</v>
      </c>
      <c r="F19" s="48">
        <v>12</v>
      </c>
      <c r="G19" s="48">
        <v>0</v>
      </c>
      <c r="H19" s="48">
        <v>0</v>
      </c>
      <c r="I19" s="48">
        <f t="shared" si="0"/>
        <v>12</v>
      </c>
      <c r="J19" s="48">
        <v>12</v>
      </c>
      <c r="K19" s="199">
        <f t="shared" si="1"/>
        <v>0</v>
      </c>
    </row>
    <row r="20" spans="2:259" s="91" customFormat="1" ht="25.5" customHeight="1" x14ac:dyDescent="0.25">
      <c r="B20" s="313">
        <f>'Total Jets'!$E$5</f>
        <v>45627</v>
      </c>
      <c r="C20" s="90" t="str">
        <f t="shared" si="2"/>
        <v>E195-E1</v>
      </c>
      <c r="D20" s="190" t="s">
        <v>140</v>
      </c>
      <c r="E20" s="191" t="s">
        <v>235</v>
      </c>
      <c r="F20" s="47">
        <v>1</v>
      </c>
      <c r="G20" s="47">
        <v>0</v>
      </c>
      <c r="H20" s="47">
        <v>0</v>
      </c>
      <c r="I20" s="48">
        <f t="shared" si="0"/>
        <v>1</v>
      </c>
      <c r="J20" s="47">
        <v>1</v>
      </c>
      <c r="K20" s="192">
        <f t="shared" si="1"/>
        <v>0</v>
      </c>
      <c r="N20" s="200"/>
    </row>
    <row r="21" spans="2:259" s="91" customFormat="1" ht="25.5" customHeight="1" x14ac:dyDescent="0.25">
      <c r="B21" s="313">
        <f>'Total Jets'!$E$5</f>
        <v>45627</v>
      </c>
      <c r="C21" s="90" t="str">
        <f t="shared" si="2"/>
        <v>E195-E1</v>
      </c>
      <c r="D21" s="190" t="s">
        <v>140</v>
      </c>
      <c r="E21" s="191" t="s">
        <v>141</v>
      </c>
      <c r="F21" s="48">
        <v>14</v>
      </c>
      <c r="G21" s="48">
        <v>0</v>
      </c>
      <c r="H21" s="48">
        <v>0</v>
      </c>
      <c r="I21" s="48">
        <f t="shared" si="0"/>
        <v>14</v>
      </c>
      <c r="J21" s="48">
        <v>14</v>
      </c>
      <c r="K21" s="199">
        <f t="shared" si="1"/>
        <v>0</v>
      </c>
      <c r="N21" s="200"/>
    </row>
    <row r="22" spans="2:259" s="91" customFormat="1" ht="25.5" customHeight="1" x14ac:dyDescent="0.25">
      <c r="B22" s="313">
        <f>'Total Jets'!$E$5</f>
        <v>45627</v>
      </c>
      <c r="C22" s="90" t="str">
        <f t="shared" si="2"/>
        <v>E195-E1</v>
      </c>
      <c r="D22" s="201" t="s">
        <v>41</v>
      </c>
      <c r="E22" s="202" t="s">
        <v>84</v>
      </c>
      <c r="F22" s="203">
        <v>12</v>
      </c>
      <c r="G22" s="203">
        <v>0</v>
      </c>
      <c r="H22" s="203">
        <v>0</v>
      </c>
      <c r="I22" s="204">
        <f t="shared" si="0"/>
        <v>12</v>
      </c>
      <c r="J22" s="203">
        <v>12</v>
      </c>
      <c r="K22" s="205">
        <f t="shared" si="1"/>
        <v>0</v>
      </c>
      <c r="N22" s="200"/>
    </row>
    <row r="23" spans="2:259" s="91" customFormat="1" ht="25.5" customHeight="1" x14ac:dyDescent="0.25">
      <c r="B23" s="313">
        <f>'Total Jets'!$E$5</f>
        <v>45627</v>
      </c>
      <c r="C23" s="90" t="str">
        <f t="shared" si="2"/>
        <v>E195-E1</v>
      </c>
      <c r="D23" s="201" t="s">
        <v>41</v>
      </c>
      <c r="E23" s="202" t="s">
        <v>222</v>
      </c>
      <c r="F23" s="203">
        <v>2</v>
      </c>
      <c r="G23" s="203">
        <v>0</v>
      </c>
      <c r="H23" s="203">
        <v>0</v>
      </c>
      <c r="I23" s="204">
        <f t="shared" si="0"/>
        <v>2</v>
      </c>
      <c r="J23" s="203">
        <v>2</v>
      </c>
      <c r="K23" s="205">
        <f t="shared" si="1"/>
        <v>0</v>
      </c>
    </row>
    <row r="24" spans="2:259" ht="9" customHeight="1" thickBot="1" x14ac:dyDescent="0.3">
      <c r="B24" s="313">
        <f>'Total Jets'!$E$5</f>
        <v>45627</v>
      </c>
      <c r="C24" s="90" t="str">
        <f t="shared" si="2"/>
        <v/>
      </c>
      <c r="D24" s="123"/>
      <c r="E24" s="124"/>
      <c r="F24" s="124"/>
      <c r="G24" s="124"/>
      <c r="H24" s="124"/>
      <c r="I24" s="125"/>
      <c r="J24" s="124"/>
      <c r="K24" s="126"/>
    </row>
    <row r="25" spans="2:259" ht="25.5" customHeight="1" thickBot="1" x14ac:dyDescent="0.3">
      <c r="B25" s="313">
        <f>'Total Jets'!$E$5</f>
        <v>45627</v>
      </c>
      <c r="C25" s="90" t="str">
        <f t="shared" si="2"/>
        <v/>
      </c>
      <c r="D25" s="96" t="s">
        <v>51</v>
      </c>
      <c r="E25" s="97"/>
      <c r="F25" s="94">
        <f>SUM(F8:F24)</f>
        <v>172</v>
      </c>
      <c r="G25" s="94">
        <f t="shared" ref="G25:K25" si="3">SUM(G8:G24)</f>
        <v>0</v>
      </c>
      <c r="H25" s="94">
        <f t="shared" si="3"/>
        <v>0</v>
      </c>
      <c r="I25" s="94">
        <f t="shared" si="3"/>
        <v>172</v>
      </c>
      <c r="J25" s="94">
        <f t="shared" si="3"/>
        <v>172</v>
      </c>
      <c r="K25" s="95">
        <f t="shared" si="3"/>
        <v>0</v>
      </c>
    </row>
    <row r="26" spans="2:259" ht="15" x14ac:dyDescent="0.25">
      <c r="B26" s="313">
        <f>'Total Jets'!$E$5</f>
        <v>45627</v>
      </c>
      <c r="C26" s="90" t="str">
        <f t="shared" si="2"/>
        <v/>
      </c>
      <c r="D26" s="59"/>
      <c r="E26" s="46"/>
      <c r="F26" s="38"/>
      <c r="G26" s="38"/>
      <c r="H26" s="38"/>
      <c r="I26" s="39"/>
      <c r="J26" s="38"/>
      <c r="K26" s="39"/>
      <c r="L26" s="1"/>
      <c r="M26" s="3"/>
    </row>
    <row r="27" spans="2:259" ht="33" customHeight="1" x14ac:dyDescent="0.25">
      <c r="B27" s="313">
        <f>'Total Jets'!$E$5</f>
        <v>45627</v>
      </c>
      <c r="C27" s="90" t="str">
        <f t="shared" si="2"/>
        <v/>
      </c>
      <c r="D27" s="505" t="s">
        <v>249</v>
      </c>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c r="CV27" s="505"/>
      <c r="CW27" s="505"/>
      <c r="CX27" s="505"/>
      <c r="CY27" s="505"/>
      <c r="CZ27" s="505"/>
      <c r="DA27" s="505"/>
      <c r="DB27" s="505"/>
      <c r="DC27" s="505"/>
      <c r="DD27" s="505"/>
      <c r="DE27" s="505"/>
      <c r="DF27" s="505"/>
      <c r="DG27" s="505"/>
      <c r="DH27" s="505"/>
      <c r="DI27" s="505"/>
      <c r="DJ27" s="505"/>
      <c r="DK27" s="505"/>
      <c r="DL27" s="505"/>
      <c r="DM27" s="505"/>
      <c r="DN27" s="505"/>
      <c r="DO27" s="505"/>
      <c r="DP27" s="505"/>
      <c r="DQ27" s="505"/>
      <c r="DR27" s="505"/>
      <c r="DS27" s="505"/>
      <c r="DT27" s="505"/>
      <c r="DU27" s="505"/>
      <c r="DV27" s="505"/>
      <c r="DW27" s="505"/>
      <c r="DX27" s="505"/>
      <c r="DY27" s="505"/>
      <c r="DZ27" s="505"/>
      <c r="EA27" s="505"/>
      <c r="EB27" s="505"/>
      <c r="EC27" s="505"/>
      <c r="ED27" s="505"/>
      <c r="EE27" s="505"/>
      <c r="EF27" s="505"/>
      <c r="EG27" s="505"/>
      <c r="EH27" s="505"/>
      <c r="EI27" s="505"/>
      <c r="EJ27" s="505"/>
      <c r="EK27" s="505"/>
      <c r="EL27" s="505"/>
      <c r="EM27" s="505"/>
      <c r="EN27" s="505"/>
      <c r="EO27" s="505"/>
      <c r="EP27" s="505"/>
      <c r="EQ27" s="505"/>
      <c r="ER27" s="505"/>
      <c r="ES27" s="505"/>
      <c r="ET27" s="505"/>
      <c r="EU27" s="505"/>
      <c r="EV27" s="505"/>
      <c r="EW27" s="505"/>
      <c r="EX27" s="505"/>
      <c r="EY27" s="505"/>
      <c r="EZ27" s="505"/>
      <c r="FA27" s="505"/>
      <c r="FB27" s="505"/>
      <c r="FC27" s="505"/>
      <c r="FD27" s="505"/>
      <c r="FE27" s="505"/>
      <c r="FF27" s="505"/>
      <c r="FG27" s="505"/>
      <c r="FH27" s="505"/>
      <c r="FI27" s="505"/>
      <c r="FJ27" s="505"/>
      <c r="FK27" s="505"/>
      <c r="FL27" s="505"/>
      <c r="FM27" s="505"/>
      <c r="FN27" s="505"/>
      <c r="FO27" s="505"/>
      <c r="FP27" s="505"/>
      <c r="FQ27" s="505"/>
      <c r="FR27" s="505"/>
      <c r="FS27" s="505"/>
      <c r="FT27" s="505"/>
      <c r="FU27" s="505"/>
      <c r="FV27" s="505"/>
      <c r="FW27" s="505"/>
      <c r="FX27" s="505"/>
      <c r="FY27" s="505"/>
      <c r="FZ27" s="505"/>
      <c r="GA27" s="505"/>
      <c r="GB27" s="505"/>
      <c r="GC27" s="505"/>
      <c r="GD27" s="505"/>
      <c r="GE27" s="505"/>
      <c r="GF27" s="505"/>
      <c r="GG27" s="505"/>
      <c r="GH27" s="505"/>
      <c r="GI27" s="505"/>
      <c r="GJ27" s="505"/>
      <c r="GK27" s="505"/>
      <c r="GL27" s="505"/>
      <c r="GM27" s="505"/>
      <c r="GN27" s="505"/>
      <c r="GO27" s="505"/>
      <c r="GP27" s="505"/>
      <c r="GQ27" s="505"/>
      <c r="GR27" s="505"/>
      <c r="GS27" s="505"/>
      <c r="GT27" s="505"/>
      <c r="GU27" s="505"/>
      <c r="GV27" s="505"/>
      <c r="GW27" s="505"/>
      <c r="GX27" s="505"/>
      <c r="GY27" s="505"/>
      <c r="GZ27" s="505"/>
      <c r="HA27" s="505"/>
      <c r="HB27" s="505"/>
      <c r="HC27" s="505"/>
      <c r="HD27" s="505"/>
      <c r="HE27" s="505"/>
      <c r="HF27" s="505"/>
      <c r="HG27" s="505"/>
      <c r="HH27" s="505"/>
      <c r="HI27" s="505"/>
      <c r="HJ27" s="505"/>
      <c r="HK27" s="505"/>
      <c r="HL27" s="505"/>
      <c r="HM27" s="505"/>
      <c r="HN27" s="505"/>
      <c r="HO27" s="505"/>
      <c r="HP27" s="505"/>
      <c r="HQ27" s="505"/>
      <c r="HR27" s="505"/>
      <c r="HS27" s="505"/>
      <c r="HT27" s="505"/>
      <c r="HU27" s="505"/>
      <c r="HV27" s="505"/>
      <c r="HW27" s="505"/>
      <c r="HX27" s="505"/>
      <c r="HY27" s="505"/>
      <c r="HZ27" s="505"/>
      <c r="IA27" s="505"/>
      <c r="IB27" s="505"/>
      <c r="IC27" s="505"/>
      <c r="ID27" s="505"/>
      <c r="IE27" s="505"/>
      <c r="IF27" s="505"/>
      <c r="IG27" s="505"/>
      <c r="IH27" s="505"/>
      <c r="II27" s="505"/>
      <c r="IJ27" s="505"/>
      <c r="IK27" s="505"/>
      <c r="IL27" s="505"/>
      <c r="IM27" s="505"/>
      <c r="IN27" s="505"/>
      <c r="IO27" s="505"/>
      <c r="IP27" s="505"/>
      <c r="IQ27" s="505"/>
      <c r="IR27" s="505"/>
      <c r="IS27" s="505"/>
      <c r="IT27" s="505"/>
      <c r="IU27" s="505"/>
      <c r="IV27" s="505"/>
      <c r="IW27" s="505"/>
      <c r="IX27" s="505"/>
      <c r="IY27" s="505"/>
    </row>
    <row r="28" spans="2:259" x14ac:dyDescent="0.25">
      <c r="B28" s="313">
        <f>'Total Jets'!$E$5</f>
        <v>45627</v>
      </c>
      <c r="C28" s="90" t="str">
        <f t="shared" si="2"/>
        <v/>
      </c>
      <c r="D28" s="8"/>
      <c r="E28" s="1"/>
      <c r="F28" s="1"/>
      <c r="G28" s="1"/>
      <c r="H28" s="1"/>
      <c r="I28" s="2"/>
      <c r="J28" s="2"/>
      <c r="K28" s="2"/>
    </row>
    <row r="29" spans="2:259" ht="15.6" x14ac:dyDescent="0.25">
      <c r="B29" s="313">
        <f>'Total Jets'!$E$5</f>
        <v>45627</v>
      </c>
      <c r="C29" s="90" t="str">
        <f t="shared" si="2"/>
        <v/>
      </c>
      <c r="D29" s="27"/>
      <c r="E29" s="19"/>
      <c r="F29" s="19"/>
      <c r="G29" s="19"/>
      <c r="H29" s="19"/>
      <c r="J29" s="1"/>
      <c r="K29" s="1"/>
    </row>
    <row r="30" spans="2:259" x14ac:dyDescent="0.25">
      <c r="B30" s="313">
        <f>'Total Jets'!$E$5</f>
        <v>45627</v>
      </c>
      <c r="C30" s="90" t="str">
        <f t="shared" si="2"/>
        <v/>
      </c>
      <c r="D30" s="8"/>
      <c r="J30" s="1"/>
      <c r="K30" s="1"/>
    </row>
    <row r="31" spans="2:259" ht="15" x14ac:dyDescent="0.25">
      <c r="B31" s="313">
        <f>'Total Jets'!$E$5</f>
        <v>45627</v>
      </c>
      <c r="C31" s="90" t="str">
        <f t="shared" si="2"/>
        <v/>
      </c>
      <c r="D31" s="8"/>
      <c r="J31" s="1"/>
      <c r="K31" s="1"/>
      <c r="L31" s="5"/>
    </row>
    <row r="32" spans="2:259" x14ac:dyDescent="0.25">
      <c r="B32" s="313">
        <f>'Total Jets'!$E$5</f>
        <v>45627</v>
      </c>
      <c r="C32" s="90" t="str">
        <f t="shared" si="2"/>
        <v/>
      </c>
    </row>
    <row r="33" spans="2:3" x14ac:dyDescent="0.25">
      <c r="B33" s="313">
        <f>'Total Jets'!$E$5</f>
        <v>45627</v>
      </c>
      <c r="C33" s="90" t="str">
        <f t="shared" si="2"/>
        <v/>
      </c>
    </row>
    <row r="34" spans="2:3" x14ac:dyDescent="0.25">
      <c r="B34" s="313">
        <f>'Total Jets'!$E$5</f>
        <v>45627</v>
      </c>
      <c r="C34" s="90" t="str">
        <f t="shared" si="2"/>
        <v/>
      </c>
    </row>
    <row r="35" spans="2:3" x14ac:dyDescent="0.25">
      <c r="B35" s="313">
        <f>'Total Jets'!$E$5</f>
        <v>45627</v>
      </c>
      <c r="C35" s="90" t="str">
        <f t="shared" si="2"/>
        <v/>
      </c>
    </row>
    <row r="36" spans="2:3" x14ac:dyDescent="0.25">
      <c r="B36" s="313">
        <f>'Total Jets'!$E$5</f>
        <v>45627</v>
      </c>
      <c r="C36" s="90" t="str">
        <f t="shared" si="2"/>
        <v/>
      </c>
    </row>
    <row r="37" spans="2:3" x14ac:dyDescent="0.25">
      <c r="B37" s="313">
        <f>'Total Jets'!$E$5</f>
        <v>45627</v>
      </c>
      <c r="C37" s="90" t="str">
        <f t="shared" si="2"/>
        <v/>
      </c>
    </row>
    <row r="38" spans="2:3" x14ac:dyDescent="0.25">
      <c r="B38" s="313">
        <f>'Total Jets'!$E$5</f>
        <v>45627</v>
      </c>
      <c r="C38" s="90" t="str">
        <f t="shared" si="2"/>
        <v/>
      </c>
    </row>
    <row r="39" spans="2:3" x14ac:dyDescent="0.25">
      <c r="B39" s="313">
        <f>'Total Jets'!$E$5</f>
        <v>45627</v>
      </c>
      <c r="C39" s="90" t="str">
        <f t="shared" si="2"/>
        <v/>
      </c>
    </row>
    <row r="40" spans="2:3" x14ac:dyDescent="0.25">
      <c r="B40" s="313">
        <f>'Total Jets'!$E$5</f>
        <v>45627</v>
      </c>
      <c r="C40" s="90" t="str">
        <f t="shared" si="2"/>
        <v/>
      </c>
    </row>
    <row r="41" spans="2:3" x14ac:dyDescent="0.25">
      <c r="B41" s="313">
        <f>'Total Jets'!$E$5</f>
        <v>45627</v>
      </c>
      <c r="C41" s="90" t="str">
        <f t="shared" si="2"/>
        <v/>
      </c>
    </row>
    <row r="42" spans="2:3" x14ac:dyDescent="0.25">
      <c r="B42" s="313">
        <f>'Total Jets'!$E$5</f>
        <v>45627</v>
      </c>
      <c r="C42" s="90" t="str">
        <f t="shared" si="2"/>
        <v/>
      </c>
    </row>
    <row r="43" spans="2:3" x14ac:dyDescent="0.25">
      <c r="B43" s="313">
        <f>'Total Jets'!$E$5</f>
        <v>45627</v>
      </c>
      <c r="C43" s="90" t="str">
        <f t="shared" si="2"/>
        <v/>
      </c>
    </row>
    <row r="44" spans="2:3" x14ac:dyDescent="0.25">
      <c r="B44" s="313">
        <f>'Total Jets'!$E$5</f>
        <v>45627</v>
      </c>
      <c r="C44" s="90" t="str">
        <f t="shared" si="2"/>
        <v/>
      </c>
    </row>
    <row r="45" spans="2:3" x14ac:dyDescent="0.25">
      <c r="B45" s="313">
        <f>'Total Jets'!$E$5</f>
        <v>45627</v>
      </c>
      <c r="C45" s="90" t="str">
        <f t="shared" si="2"/>
        <v/>
      </c>
    </row>
    <row r="46" spans="2:3" x14ac:dyDescent="0.25">
      <c r="B46" s="313">
        <f>'Total Jets'!$E$5</f>
        <v>45627</v>
      </c>
      <c r="C46" s="90" t="str">
        <f t="shared" si="2"/>
        <v/>
      </c>
    </row>
    <row r="47" spans="2:3" x14ac:dyDescent="0.25">
      <c r="B47" s="313">
        <f>'Total Jets'!$E$5</f>
        <v>45627</v>
      </c>
      <c r="C47" s="90" t="str">
        <f t="shared" si="2"/>
        <v/>
      </c>
    </row>
    <row r="48" spans="2:3" x14ac:dyDescent="0.25">
      <c r="B48" s="313">
        <f>'Total Jets'!$E$5</f>
        <v>45627</v>
      </c>
      <c r="C48" s="90" t="str">
        <f t="shared" si="2"/>
        <v/>
      </c>
    </row>
    <row r="49" spans="2:3" x14ac:dyDescent="0.25">
      <c r="B49" s="313">
        <f>'Total Jets'!$E$5</f>
        <v>45627</v>
      </c>
      <c r="C49" s="90" t="str">
        <f t="shared" si="2"/>
        <v/>
      </c>
    </row>
    <row r="50" spans="2:3" x14ac:dyDescent="0.25">
      <c r="B50" s="313">
        <f>'Total Jets'!$E$5</f>
        <v>45627</v>
      </c>
      <c r="C50" s="90" t="str">
        <f t="shared" si="2"/>
        <v/>
      </c>
    </row>
    <row r="51" spans="2:3" x14ac:dyDescent="0.25">
      <c r="B51" s="313">
        <f>'Total Jets'!$E$5</f>
        <v>45627</v>
      </c>
      <c r="C51" s="90" t="str">
        <f t="shared" si="2"/>
        <v/>
      </c>
    </row>
  </sheetData>
  <sortState xmlns:xlrd2="http://schemas.microsoft.com/office/spreadsheetml/2017/richdata2" ref="D8:K24">
    <sortCondition ref="D8:D24"/>
    <sortCondition ref="E8:E24"/>
  </sortState>
  <mergeCells count="34">
    <mergeCell ref="IR27:IY27"/>
    <mergeCell ref="GN27:GU27"/>
    <mergeCell ref="GV27:HC27"/>
    <mergeCell ref="HD27:HK27"/>
    <mergeCell ref="HL27:HS27"/>
    <mergeCell ref="HT27:IA27"/>
    <mergeCell ref="IB27:II27"/>
    <mergeCell ref="FH27:FO27"/>
    <mergeCell ref="D4:K4"/>
    <mergeCell ref="CN27:CU27"/>
    <mergeCell ref="D27:K27"/>
    <mergeCell ref="IJ27:IQ27"/>
    <mergeCell ref="GF27:GM27"/>
    <mergeCell ref="CV27:DC27"/>
    <mergeCell ref="DD27:DK27"/>
    <mergeCell ref="DL27:DS27"/>
    <mergeCell ref="DT27:EA27"/>
    <mergeCell ref="FP27:FW27"/>
    <mergeCell ref="FX27:GE27"/>
    <mergeCell ref="L27:S27"/>
    <mergeCell ref="T27:AA27"/>
    <mergeCell ref="AB27:AI27"/>
    <mergeCell ref="AJ27:AQ27"/>
    <mergeCell ref="EZ27:FG27"/>
    <mergeCell ref="AR27:AY27"/>
    <mergeCell ref="AZ27:BG27"/>
    <mergeCell ref="BH27:BO27"/>
    <mergeCell ref="BP27:BW27"/>
    <mergeCell ref="BX27:CE27"/>
    <mergeCell ref="G5:H5"/>
    <mergeCell ref="CF27:CM27"/>
    <mergeCell ref="EB27:EI27"/>
    <mergeCell ref="EJ27:EQ27"/>
    <mergeCell ref="ER27:EY27"/>
  </mergeCells>
  <phoneticPr fontId="0" type="noConversion"/>
  <printOptions horizontalCentered="1" gridLinesSet="0"/>
  <pageMargins left="0.55118110236220474" right="0.23622047244094491" top="0.78740157480314965" bottom="0.98425196850393704" header="0.51181102362204722" footer="0.51181102362204722"/>
  <pageSetup paperSize="9" scale="74" orientation="portrait" r:id="rId1"/>
  <headerFooter alignWithMargins="0">
    <oddFooter>&amp;LDCA&amp;R&amp;F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B1:N61"/>
  <sheetViews>
    <sheetView showGridLines="0" zoomScaleNormal="100" workbookViewId="0">
      <selection activeCell="S24" sqref="S24"/>
    </sheetView>
  </sheetViews>
  <sheetFormatPr defaultColWidth="11.44140625" defaultRowHeight="13.2" x14ac:dyDescent="0.25"/>
  <cols>
    <col min="2" max="2" width="0" style="308" hidden="1" customWidth="1"/>
    <col min="3" max="3" width="7.5546875" hidden="1" customWidth="1"/>
    <col min="4" max="4" width="17.88671875" customWidth="1"/>
    <col min="5" max="5" width="26.109375" customWidth="1"/>
    <col min="6" max="6" width="13.44140625" bestFit="1" customWidth="1"/>
    <col min="7" max="7" width="14.44140625" bestFit="1" customWidth="1"/>
    <col min="8" max="8" width="18.33203125" bestFit="1" customWidth="1"/>
    <col min="9" max="9" width="11.109375" style="20" customWidth="1"/>
    <col min="10" max="10" width="17.109375" bestFit="1" customWidth="1"/>
    <col min="11" max="11" width="19" bestFit="1" customWidth="1"/>
  </cols>
  <sheetData>
    <row r="1" spans="2:14" ht="13.8" thickBot="1" x14ac:dyDescent="0.3">
      <c r="B1" s="310" t="s">
        <v>339</v>
      </c>
    </row>
    <row r="2" spans="2:14" ht="24.6" x14ac:dyDescent="0.25">
      <c r="D2" s="506" t="s">
        <v>310</v>
      </c>
      <c r="E2" s="507"/>
      <c r="F2" s="507"/>
      <c r="G2" s="507"/>
      <c r="H2" s="507"/>
      <c r="I2" s="507"/>
      <c r="J2" s="507"/>
      <c r="K2" s="508"/>
    </row>
    <row r="3" spans="2:14" ht="30" customHeight="1" x14ac:dyDescent="0.25">
      <c r="D3" s="109"/>
      <c r="E3" s="89"/>
      <c r="F3" s="89"/>
      <c r="G3" s="89" t="s">
        <v>287</v>
      </c>
      <c r="H3" s="89"/>
      <c r="I3" s="89"/>
      <c r="J3" s="89"/>
      <c r="K3" s="110" t="str">
        <f>'Total Jets'!$H$3</f>
        <v>SOI/SOE</v>
      </c>
    </row>
    <row r="4" spans="2:14" ht="18.600000000000001" thickBot="1" x14ac:dyDescent="0.3">
      <c r="D4" s="509" t="s">
        <v>59</v>
      </c>
      <c r="E4" s="510"/>
      <c r="F4" s="510"/>
      <c r="G4" s="510"/>
      <c r="H4" s="510"/>
      <c r="I4" s="510"/>
      <c r="J4" s="510"/>
      <c r="K4" s="511"/>
    </row>
    <row r="5" spans="2:14" ht="17.399999999999999" x14ac:dyDescent="0.3">
      <c r="D5" s="26"/>
      <c r="E5" s="420"/>
      <c r="G5" s="380" t="str">
        <f>'Total Jets'!$D$5</f>
        <v>SOI/SOE -</v>
      </c>
      <c r="H5" s="441">
        <f>'Total Jets'!$E$5</f>
        <v>45627</v>
      </c>
      <c r="I5" s="25"/>
      <c r="J5" s="25"/>
    </row>
    <row r="6" spans="2:14" ht="18.600000000000001" thickBot="1" x14ac:dyDescent="0.4">
      <c r="D6" s="23" t="s">
        <v>83</v>
      </c>
      <c r="E6" s="7"/>
      <c r="F6" s="7"/>
      <c r="G6" s="7"/>
      <c r="H6" s="7"/>
      <c r="I6" s="7"/>
      <c r="J6" s="7"/>
      <c r="K6" s="7"/>
    </row>
    <row r="7" spans="2:14" ht="47.4" thickBot="1" x14ac:dyDescent="0.3">
      <c r="D7" s="164" t="s">
        <v>2</v>
      </c>
      <c r="E7" s="165" t="s">
        <v>3</v>
      </c>
      <c r="F7" s="98" t="s">
        <v>255</v>
      </c>
      <c r="G7" s="165" t="s">
        <v>4</v>
      </c>
      <c r="H7" s="98" t="s">
        <v>256</v>
      </c>
      <c r="I7" s="165" t="s">
        <v>5</v>
      </c>
      <c r="J7" s="165" t="s">
        <v>6</v>
      </c>
      <c r="K7" s="100" t="s">
        <v>257</v>
      </c>
    </row>
    <row r="8" spans="2:14" x14ac:dyDescent="0.25">
      <c r="B8" s="309">
        <f>'Total Jets'!$E$5</f>
        <v>45627</v>
      </c>
      <c r="C8" s="91" t="str">
        <f>IF(E8="","","E175-E2")</f>
        <v/>
      </c>
      <c r="D8" s="166"/>
      <c r="E8" s="167"/>
      <c r="F8" s="167"/>
      <c r="G8" s="167"/>
      <c r="H8" s="167"/>
      <c r="I8" s="168"/>
      <c r="J8" s="167"/>
      <c r="K8" s="169"/>
    </row>
    <row r="9" spans="2:14" ht="16.2" thickBot="1" x14ac:dyDescent="0.35">
      <c r="B9" s="309">
        <f>'Total Jets'!$E$5</f>
        <v>45627</v>
      </c>
      <c r="C9" s="91" t="str">
        <f t="shared" ref="C9:C51" si="0">IF(E9="","","E195-E2")</f>
        <v/>
      </c>
      <c r="D9" s="170"/>
      <c r="E9" s="171"/>
      <c r="F9" s="172"/>
      <c r="G9" s="173"/>
      <c r="H9" s="172"/>
      <c r="I9" s="174"/>
      <c r="J9" s="173"/>
      <c r="K9" s="175"/>
      <c r="L9" s="43"/>
      <c r="M9" s="36"/>
      <c r="N9" s="44"/>
    </row>
    <row r="10" spans="2:14" ht="24.75" customHeight="1" thickBot="1" x14ac:dyDescent="0.3">
      <c r="B10" s="309">
        <f>'Total Jets'!$E$5</f>
        <v>45627</v>
      </c>
      <c r="C10" s="91" t="str">
        <f t="shared" si="0"/>
        <v/>
      </c>
      <c r="D10" s="92" t="s">
        <v>51</v>
      </c>
      <c r="E10" s="93"/>
      <c r="F10" s="94">
        <f t="shared" ref="F10:K10" si="1">SUM(F9:F9)</f>
        <v>0</v>
      </c>
      <c r="G10" s="94">
        <f t="shared" si="1"/>
        <v>0</v>
      </c>
      <c r="H10" s="94">
        <f t="shared" si="1"/>
        <v>0</v>
      </c>
      <c r="I10" s="94">
        <f t="shared" si="1"/>
        <v>0</v>
      </c>
      <c r="J10" s="94">
        <f t="shared" si="1"/>
        <v>0</v>
      </c>
      <c r="K10" s="95">
        <f t="shared" si="1"/>
        <v>0</v>
      </c>
    </row>
    <row r="11" spans="2:14" x14ac:dyDescent="0.25">
      <c r="B11" s="309">
        <f>'Total Jets'!$E$5</f>
        <v>45627</v>
      </c>
      <c r="C11" s="91" t="str">
        <f t="shared" si="0"/>
        <v/>
      </c>
      <c r="D11" s="16"/>
      <c r="E11" s="17"/>
      <c r="F11" s="18"/>
      <c r="G11" s="18"/>
      <c r="H11" s="18"/>
      <c r="I11" s="18"/>
      <c r="J11" s="18"/>
      <c r="K11" s="18"/>
      <c r="L11" s="1"/>
      <c r="M11" s="3"/>
    </row>
    <row r="12" spans="2:14" ht="15.6" x14ac:dyDescent="0.25">
      <c r="B12" s="309">
        <f>'Total Jets'!$E$5</f>
        <v>45627</v>
      </c>
      <c r="C12" s="91" t="str">
        <f t="shared" si="0"/>
        <v/>
      </c>
      <c r="D12" s="27"/>
      <c r="E12" s="1"/>
      <c r="F12" s="1"/>
      <c r="G12" s="1"/>
      <c r="H12" s="1"/>
      <c r="I12" s="2"/>
      <c r="J12" s="2"/>
      <c r="K12" s="2"/>
      <c r="L12" s="1"/>
      <c r="M12" s="3"/>
    </row>
    <row r="13" spans="2:14" ht="30.6" customHeight="1" x14ac:dyDescent="0.25">
      <c r="B13" s="309">
        <f>'Total Jets'!$E$5</f>
        <v>45627</v>
      </c>
      <c r="C13" s="91" t="str">
        <f t="shared" si="0"/>
        <v/>
      </c>
      <c r="D13" s="505" t="s">
        <v>249</v>
      </c>
      <c r="E13" s="505"/>
      <c r="F13" s="505"/>
      <c r="G13" s="505"/>
      <c r="H13" s="505"/>
      <c r="I13" s="505"/>
      <c r="J13" s="505"/>
      <c r="K13" s="505"/>
      <c r="L13" s="1"/>
    </row>
    <row r="14" spans="2:14" x14ac:dyDescent="0.25">
      <c r="B14" s="309">
        <f>'Total Jets'!$E$5</f>
        <v>45627</v>
      </c>
      <c r="C14" s="91" t="str">
        <f t="shared" si="0"/>
        <v/>
      </c>
      <c r="D14" s="8"/>
      <c r="E14" s="1"/>
      <c r="F14" s="1"/>
      <c r="G14" s="1"/>
      <c r="H14" s="1"/>
      <c r="I14" s="2"/>
      <c r="J14" s="2"/>
      <c r="K14" s="2"/>
    </row>
    <row r="15" spans="2:14" ht="15.6" x14ac:dyDescent="0.25">
      <c r="B15" s="309">
        <f>'Total Jets'!$E$5</f>
        <v>45627</v>
      </c>
      <c r="C15" s="91" t="str">
        <f t="shared" si="0"/>
        <v/>
      </c>
      <c r="D15" s="27"/>
      <c r="E15" s="19"/>
      <c r="F15" s="19"/>
      <c r="G15" s="19"/>
      <c r="H15" s="19"/>
      <c r="J15" s="1"/>
      <c r="K15" s="1"/>
    </row>
    <row r="16" spans="2:14" x14ac:dyDescent="0.25">
      <c r="B16" s="309">
        <f>'Total Jets'!$E$5</f>
        <v>45627</v>
      </c>
      <c r="C16" s="91" t="str">
        <f t="shared" si="0"/>
        <v/>
      </c>
      <c r="D16" s="8"/>
      <c r="J16" s="1"/>
      <c r="K16" s="1"/>
      <c r="M16" s="65"/>
    </row>
    <row r="17" spans="2:11" ht="15" x14ac:dyDescent="0.25">
      <c r="B17" s="309">
        <f>'Total Jets'!$E$5</f>
        <v>45627</v>
      </c>
      <c r="C17" s="91" t="str">
        <f t="shared" si="0"/>
        <v/>
      </c>
      <c r="D17" s="21"/>
      <c r="E17" s="1"/>
      <c r="F17" s="42"/>
      <c r="G17" s="5"/>
      <c r="H17" s="5"/>
      <c r="I17" s="5"/>
      <c r="J17" s="5"/>
      <c r="K17" s="5"/>
    </row>
    <row r="18" spans="2:11" x14ac:dyDescent="0.25">
      <c r="B18" s="309">
        <f>'Total Jets'!$E$5</f>
        <v>45627</v>
      </c>
      <c r="C18" s="91" t="str">
        <f t="shared" si="0"/>
        <v/>
      </c>
      <c r="E18" s="1"/>
      <c r="F18" s="1"/>
      <c r="G18" s="1"/>
      <c r="H18" s="1"/>
      <c r="I18" s="2"/>
      <c r="J18" s="1"/>
      <c r="K18" s="1"/>
    </row>
    <row r="19" spans="2:11" x14ac:dyDescent="0.25">
      <c r="B19" s="309">
        <f>'Total Jets'!$E$5</f>
        <v>45627</v>
      </c>
      <c r="C19" s="91" t="str">
        <f t="shared" si="0"/>
        <v/>
      </c>
      <c r="E19" s="1"/>
      <c r="F19" s="1"/>
      <c r="G19" s="1"/>
      <c r="H19" s="1"/>
      <c r="I19" s="2"/>
      <c r="J19" s="1"/>
      <c r="K19" s="1"/>
    </row>
    <row r="20" spans="2:11" x14ac:dyDescent="0.25">
      <c r="B20" s="309">
        <f>'Total Jets'!$E$5</f>
        <v>45627</v>
      </c>
      <c r="C20" s="91" t="str">
        <f t="shared" si="0"/>
        <v/>
      </c>
    </row>
    <row r="21" spans="2:11" x14ac:dyDescent="0.25">
      <c r="B21" s="309">
        <f>'Total Jets'!$E$5</f>
        <v>45627</v>
      </c>
      <c r="C21" s="91" t="str">
        <f t="shared" si="0"/>
        <v/>
      </c>
    </row>
    <row r="22" spans="2:11" x14ac:dyDescent="0.25">
      <c r="B22" s="309">
        <f>'Total Jets'!$E$5</f>
        <v>45627</v>
      </c>
      <c r="C22" s="91" t="str">
        <f t="shared" si="0"/>
        <v/>
      </c>
    </row>
    <row r="23" spans="2:11" x14ac:dyDescent="0.25">
      <c r="B23" s="309">
        <f>'Total Jets'!$E$5</f>
        <v>45627</v>
      </c>
      <c r="C23" s="91" t="str">
        <f t="shared" si="0"/>
        <v/>
      </c>
    </row>
    <row r="24" spans="2:11" x14ac:dyDescent="0.25">
      <c r="B24" s="309">
        <f>'Total Jets'!$E$5</f>
        <v>45627</v>
      </c>
      <c r="C24" s="91" t="str">
        <f t="shared" si="0"/>
        <v/>
      </c>
    </row>
    <row r="25" spans="2:11" x14ac:dyDescent="0.25">
      <c r="B25" s="309">
        <f>'Total Jets'!$E$5</f>
        <v>45627</v>
      </c>
      <c r="C25" s="91" t="str">
        <f t="shared" si="0"/>
        <v/>
      </c>
    </row>
    <row r="26" spans="2:11" x14ac:dyDescent="0.25">
      <c r="B26" s="309">
        <f>'Total Jets'!$E$5</f>
        <v>45627</v>
      </c>
      <c r="C26" s="91" t="str">
        <f t="shared" si="0"/>
        <v/>
      </c>
    </row>
    <row r="27" spans="2:11" x14ac:dyDescent="0.25">
      <c r="B27" s="309">
        <f>'Total Jets'!$E$5</f>
        <v>45627</v>
      </c>
      <c r="C27" s="91" t="str">
        <f t="shared" si="0"/>
        <v/>
      </c>
    </row>
    <row r="28" spans="2:11" x14ac:dyDescent="0.25">
      <c r="B28" s="309">
        <f>'Total Jets'!$E$5</f>
        <v>45627</v>
      </c>
      <c r="C28" s="91" t="str">
        <f t="shared" si="0"/>
        <v/>
      </c>
    </row>
    <row r="29" spans="2:11" x14ac:dyDescent="0.25">
      <c r="B29" s="309">
        <f>'Total Jets'!$E$5</f>
        <v>45627</v>
      </c>
      <c r="C29" s="91" t="str">
        <f t="shared" si="0"/>
        <v/>
      </c>
    </row>
    <row r="30" spans="2:11" x14ac:dyDescent="0.25">
      <c r="B30" s="309">
        <f>'Total Jets'!$E$5</f>
        <v>45627</v>
      </c>
      <c r="C30" s="91" t="str">
        <f t="shared" si="0"/>
        <v/>
      </c>
    </row>
    <row r="31" spans="2:11" x14ac:dyDescent="0.25">
      <c r="B31" s="309">
        <f>'Total Jets'!$E$5</f>
        <v>45627</v>
      </c>
      <c r="C31" s="91" t="str">
        <f t="shared" si="0"/>
        <v/>
      </c>
    </row>
    <row r="32" spans="2:11" x14ac:dyDescent="0.25">
      <c r="B32" s="309">
        <f>'Total Jets'!$E$5</f>
        <v>45627</v>
      </c>
      <c r="C32" s="91" t="str">
        <f t="shared" si="0"/>
        <v/>
      </c>
    </row>
    <row r="33" spans="2:3" x14ac:dyDescent="0.25">
      <c r="B33" s="309">
        <f>'Total Jets'!$E$5</f>
        <v>45627</v>
      </c>
      <c r="C33" s="91" t="str">
        <f t="shared" si="0"/>
        <v/>
      </c>
    </row>
    <row r="34" spans="2:3" x14ac:dyDescent="0.25">
      <c r="B34" s="309">
        <f>'Total Jets'!$E$5</f>
        <v>45627</v>
      </c>
      <c r="C34" s="91" t="str">
        <f t="shared" si="0"/>
        <v/>
      </c>
    </row>
    <row r="35" spans="2:3" x14ac:dyDescent="0.25">
      <c r="B35" s="309">
        <f>'Total Jets'!$E$5</f>
        <v>45627</v>
      </c>
      <c r="C35" s="91" t="str">
        <f t="shared" si="0"/>
        <v/>
      </c>
    </row>
    <row r="36" spans="2:3" x14ac:dyDescent="0.25">
      <c r="B36" s="309">
        <f>'Total Jets'!$E$5</f>
        <v>45627</v>
      </c>
      <c r="C36" s="91" t="str">
        <f t="shared" si="0"/>
        <v/>
      </c>
    </row>
    <row r="37" spans="2:3" x14ac:dyDescent="0.25">
      <c r="B37" s="309">
        <f>'Total Jets'!$E$5</f>
        <v>45627</v>
      </c>
      <c r="C37" s="91" t="str">
        <f t="shared" si="0"/>
        <v/>
      </c>
    </row>
    <row r="38" spans="2:3" x14ac:dyDescent="0.25">
      <c r="B38" s="309">
        <f>'Total Jets'!$E$5</f>
        <v>45627</v>
      </c>
      <c r="C38" s="91" t="str">
        <f t="shared" si="0"/>
        <v/>
      </c>
    </row>
    <row r="39" spans="2:3" x14ac:dyDescent="0.25">
      <c r="B39" s="309">
        <f>'Total Jets'!$E$5</f>
        <v>45627</v>
      </c>
      <c r="C39" s="91" t="str">
        <f t="shared" si="0"/>
        <v/>
      </c>
    </row>
    <row r="40" spans="2:3" x14ac:dyDescent="0.25">
      <c r="B40" s="309">
        <f>'Total Jets'!$E$5</f>
        <v>45627</v>
      </c>
      <c r="C40" s="91" t="str">
        <f t="shared" si="0"/>
        <v/>
      </c>
    </row>
    <row r="41" spans="2:3" x14ac:dyDescent="0.25">
      <c r="B41" s="309">
        <f>'Total Jets'!$E$5</f>
        <v>45627</v>
      </c>
      <c r="C41" s="91" t="str">
        <f t="shared" si="0"/>
        <v/>
      </c>
    </row>
    <row r="42" spans="2:3" x14ac:dyDescent="0.25">
      <c r="B42" s="309">
        <f>'Total Jets'!$E$5</f>
        <v>45627</v>
      </c>
      <c r="C42" s="91" t="str">
        <f t="shared" si="0"/>
        <v/>
      </c>
    </row>
    <row r="43" spans="2:3" x14ac:dyDescent="0.25">
      <c r="B43" s="309">
        <f>'Total Jets'!$E$5</f>
        <v>45627</v>
      </c>
      <c r="C43" s="91" t="str">
        <f t="shared" si="0"/>
        <v/>
      </c>
    </row>
    <row r="44" spans="2:3" x14ac:dyDescent="0.25">
      <c r="B44" s="309">
        <f>'Total Jets'!$E$5</f>
        <v>45627</v>
      </c>
      <c r="C44" s="91" t="str">
        <f t="shared" si="0"/>
        <v/>
      </c>
    </row>
    <row r="45" spans="2:3" x14ac:dyDescent="0.25">
      <c r="B45" s="309">
        <f>'Total Jets'!$E$5</f>
        <v>45627</v>
      </c>
      <c r="C45" s="91" t="str">
        <f t="shared" si="0"/>
        <v/>
      </c>
    </row>
    <row r="46" spans="2:3" x14ac:dyDescent="0.25">
      <c r="B46" s="309">
        <f>'Total Jets'!$E$5</f>
        <v>45627</v>
      </c>
      <c r="C46" s="91" t="str">
        <f t="shared" si="0"/>
        <v/>
      </c>
    </row>
    <row r="47" spans="2:3" x14ac:dyDescent="0.25">
      <c r="B47" s="309">
        <f>'Total Jets'!$E$5</f>
        <v>45627</v>
      </c>
      <c r="C47" s="91" t="str">
        <f t="shared" si="0"/>
        <v/>
      </c>
    </row>
    <row r="48" spans="2:3" x14ac:dyDescent="0.25">
      <c r="B48" s="309">
        <f>'Total Jets'!$E$5</f>
        <v>45627</v>
      </c>
      <c r="C48" s="91" t="str">
        <f t="shared" si="0"/>
        <v/>
      </c>
    </row>
    <row r="49" spans="2:3" x14ac:dyDescent="0.25">
      <c r="B49" s="309">
        <f>'Total Jets'!$E$5</f>
        <v>45627</v>
      </c>
      <c r="C49" s="91" t="str">
        <f t="shared" si="0"/>
        <v/>
      </c>
    </row>
    <row r="50" spans="2:3" x14ac:dyDescent="0.25">
      <c r="B50" s="309">
        <f>'Total Jets'!$E$5</f>
        <v>45627</v>
      </c>
      <c r="C50" s="91" t="str">
        <f t="shared" si="0"/>
        <v/>
      </c>
    </row>
    <row r="51" spans="2:3" x14ac:dyDescent="0.25">
      <c r="B51" s="309">
        <f>'Total Jets'!$E$5</f>
        <v>45627</v>
      </c>
      <c r="C51" s="91" t="str">
        <f t="shared" si="0"/>
        <v/>
      </c>
    </row>
    <row r="61" spans="2:3" ht="13.5" customHeight="1" x14ac:dyDescent="0.25"/>
  </sheetData>
  <mergeCells count="3">
    <mergeCell ref="D13:K13"/>
    <mergeCell ref="D2:K2"/>
    <mergeCell ref="D4:K4"/>
  </mergeCells>
  <phoneticPr fontId="0" type="noConversion"/>
  <printOptions horizontalCentered="1" gridLinesSet="0"/>
  <pageMargins left="0.55118110236220474" right="0.23622047244094491" top="0.78740157480314965" bottom="0.98425196850393704" header="0.51181102362204722" footer="0.51181102362204722"/>
  <pageSetup paperSize="9" scale="70" orientation="portrait" r:id="rId1"/>
  <headerFooter alignWithMargins="0">
    <oddFooter>&amp;LDCA&amp;R&amp;F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N59"/>
  <sheetViews>
    <sheetView showGridLines="0" zoomScale="75" zoomScaleNormal="70" workbookViewId="0">
      <selection activeCell="I31" sqref="I31"/>
    </sheetView>
  </sheetViews>
  <sheetFormatPr defaultColWidth="11.44140625" defaultRowHeight="13.2" x14ac:dyDescent="0.25"/>
  <cols>
    <col min="2" max="2" width="0" style="308" hidden="1" customWidth="1"/>
    <col min="3" max="3" width="7.5546875" hidden="1" customWidth="1"/>
    <col min="4" max="4" width="17.88671875" customWidth="1"/>
    <col min="5" max="5" width="26.109375" customWidth="1"/>
    <col min="6" max="6" width="14.44140625" customWidth="1"/>
    <col min="7" max="7" width="13.109375" bestFit="1" customWidth="1"/>
    <col min="8" max="8" width="16" bestFit="1" customWidth="1"/>
    <col min="9" max="9" width="10.109375" style="20" bestFit="1" customWidth="1"/>
    <col min="10" max="10" width="16" bestFit="1" customWidth="1"/>
    <col min="11" max="11" width="17.5546875" bestFit="1" customWidth="1"/>
  </cols>
  <sheetData>
    <row r="1" spans="2:14" ht="13.8" thickBot="1" x14ac:dyDescent="0.3">
      <c r="B1" s="310" t="s">
        <v>339</v>
      </c>
    </row>
    <row r="2" spans="2:14" ht="24.6" x14ac:dyDescent="0.25">
      <c r="D2" s="257"/>
      <c r="E2" s="258"/>
      <c r="F2" s="258"/>
      <c r="G2" s="263" t="s">
        <v>308</v>
      </c>
      <c r="H2" s="258"/>
      <c r="I2" s="258"/>
      <c r="J2" s="258"/>
      <c r="K2" s="259"/>
    </row>
    <row r="3" spans="2:14" ht="30" customHeight="1" x14ac:dyDescent="0.25">
      <c r="D3" s="109"/>
      <c r="E3" s="89"/>
      <c r="F3" s="264" t="s">
        <v>307</v>
      </c>
      <c r="G3" s="182"/>
      <c r="H3" s="89"/>
      <c r="I3" s="89"/>
      <c r="J3" s="89"/>
      <c r="K3" s="110" t="str">
        <f>'Total Jets'!$H$3</f>
        <v>SOI/SOE</v>
      </c>
    </row>
    <row r="4" spans="2:14" ht="18.600000000000001" thickBot="1" x14ac:dyDescent="0.3">
      <c r="D4" s="260" t="s">
        <v>306</v>
      </c>
      <c r="E4" s="261"/>
      <c r="F4" s="261" t="s">
        <v>59</v>
      </c>
      <c r="G4" s="261"/>
      <c r="H4" s="261"/>
      <c r="I4" s="261"/>
      <c r="J4" s="261"/>
      <c r="K4" s="262"/>
    </row>
    <row r="5" spans="2:14" ht="17.399999999999999" x14ac:dyDescent="0.3">
      <c r="D5" s="26"/>
      <c r="E5" s="420"/>
      <c r="F5" s="380" t="str">
        <f>'Total Jets'!$D$5</f>
        <v>SOI/SOE -</v>
      </c>
      <c r="G5" s="499">
        <f>'Total Jets'!$E$5</f>
        <v>45627</v>
      </c>
      <c r="H5" s="499"/>
      <c r="I5" s="25"/>
      <c r="J5" s="25"/>
    </row>
    <row r="6" spans="2:14" ht="18.600000000000001" thickBot="1" x14ac:dyDescent="0.4">
      <c r="D6" s="23" t="s">
        <v>83</v>
      </c>
      <c r="E6" s="7"/>
      <c r="F6" s="7"/>
      <c r="G6" s="7"/>
      <c r="H6" s="7"/>
      <c r="I6" s="7"/>
      <c r="J6" s="7"/>
      <c r="K6" s="7"/>
      <c r="M6" s="194"/>
      <c r="N6" s="196"/>
    </row>
    <row r="7" spans="2:14" ht="47.4" thickBot="1" x14ac:dyDescent="0.3">
      <c r="D7" s="164" t="s">
        <v>2</v>
      </c>
      <c r="E7" s="165" t="s">
        <v>3</v>
      </c>
      <c r="F7" s="98" t="s">
        <v>255</v>
      </c>
      <c r="G7" s="165" t="s">
        <v>4</v>
      </c>
      <c r="H7" s="98" t="s">
        <v>256</v>
      </c>
      <c r="I7" s="165" t="s">
        <v>5</v>
      </c>
      <c r="J7" s="165" t="s">
        <v>6</v>
      </c>
      <c r="K7" s="100" t="s">
        <v>257</v>
      </c>
      <c r="M7" s="194"/>
      <c r="N7" s="196"/>
    </row>
    <row r="8" spans="2:14" ht="24.9" customHeight="1" x14ac:dyDescent="0.25">
      <c r="D8" s="486" t="s">
        <v>117</v>
      </c>
      <c r="E8" s="462" t="s">
        <v>250</v>
      </c>
      <c r="F8" s="188">
        <v>5</v>
      </c>
      <c r="G8" s="188">
        <v>0</v>
      </c>
      <c r="H8" s="188">
        <v>0</v>
      </c>
      <c r="I8" s="487">
        <f t="shared" ref="I8:I18" si="0">SUM(F8:H8)</f>
        <v>5</v>
      </c>
      <c r="J8" s="188">
        <v>5</v>
      </c>
      <c r="K8" s="488">
        <f t="shared" ref="K8:K18" si="1">F8-J8</f>
        <v>0</v>
      </c>
      <c r="L8" s="478"/>
      <c r="M8" s="489"/>
      <c r="N8" s="196"/>
    </row>
    <row r="9" spans="2:14" s="91" customFormat="1" ht="24.9" customHeight="1" x14ac:dyDescent="0.25">
      <c r="B9" s="309">
        <f>'Total Jets'!$E$5</f>
        <v>45627</v>
      </c>
      <c r="C9" s="91" t="str">
        <f>IF(E9="","","E190-E2")</f>
        <v>E190-E2</v>
      </c>
      <c r="D9" s="386" t="s">
        <v>263</v>
      </c>
      <c r="E9" s="385" t="s">
        <v>264</v>
      </c>
      <c r="F9" s="232">
        <v>2</v>
      </c>
      <c r="G9" s="232">
        <v>0</v>
      </c>
      <c r="H9" s="232">
        <v>0</v>
      </c>
      <c r="I9" s="413">
        <f t="shared" si="0"/>
        <v>2</v>
      </c>
      <c r="J9" s="232">
        <v>1</v>
      </c>
      <c r="K9" s="422">
        <f t="shared" si="1"/>
        <v>1</v>
      </c>
      <c r="L9" s="476"/>
      <c r="M9" s="489"/>
      <c r="N9" s="196"/>
    </row>
    <row r="10" spans="2:14" s="91" customFormat="1" ht="24.9" customHeight="1" x14ac:dyDescent="0.25">
      <c r="B10" s="309">
        <f>'Total Jets'!$E$5</f>
        <v>45627</v>
      </c>
      <c r="C10" s="91" t="str">
        <f t="shared" ref="C10:C11" si="2">IF(E10="","","E190-E2")</f>
        <v>E190-E2</v>
      </c>
      <c r="D10" s="193" t="s">
        <v>242</v>
      </c>
      <c r="E10" s="194" t="s">
        <v>3100</v>
      </c>
      <c r="F10" s="47">
        <v>2</v>
      </c>
      <c r="G10" s="47">
        <v>0</v>
      </c>
      <c r="H10" s="47">
        <v>15</v>
      </c>
      <c r="I10" s="195">
        <f t="shared" si="0"/>
        <v>17</v>
      </c>
      <c r="J10" s="47">
        <v>0</v>
      </c>
      <c r="K10" s="197">
        <f t="shared" si="1"/>
        <v>2</v>
      </c>
      <c r="L10" s="476"/>
      <c r="M10" s="489"/>
      <c r="N10" s="196"/>
    </row>
    <row r="11" spans="2:14" s="91" customFormat="1" ht="24.9" customHeight="1" x14ac:dyDescent="0.25">
      <c r="B11" s="309">
        <f>'Total Jets'!$E$5</f>
        <v>45627</v>
      </c>
      <c r="C11" s="91" t="str">
        <f t="shared" si="2"/>
        <v>E190-E2</v>
      </c>
      <c r="D11" s="386" t="s">
        <v>41</v>
      </c>
      <c r="E11" s="385" t="s">
        <v>281</v>
      </c>
      <c r="F11" s="458">
        <f>12+4</f>
        <v>16</v>
      </c>
      <c r="G11" s="232">
        <v>0</v>
      </c>
      <c r="H11" s="232">
        <v>0</v>
      </c>
      <c r="I11" s="413">
        <f t="shared" si="0"/>
        <v>16</v>
      </c>
      <c r="J11" s="458">
        <f>7+1</f>
        <v>8</v>
      </c>
      <c r="K11" s="472">
        <f t="shared" si="1"/>
        <v>8</v>
      </c>
      <c r="L11" s="476"/>
      <c r="M11" s="489"/>
      <c r="N11" s="196"/>
    </row>
    <row r="12" spans="2:14" s="91" customFormat="1" ht="24.9" customHeight="1" x14ac:dyDescent="0.25">
      <c r="B12" s="309">
        <f>'Total Jets'!$E$5</f>
        <v>45627</v>
      </c>
      <c r="C12" s="91" t="str">
        <f>IF(E13="","","E190-E2")</f>
        <v>E190-E2</v>
      </c>
      <c r="D12" s="386" t="s">
        <v>81</v>
      </c>
      <c r="E12" s="385" t="s">
        <v>262</v>
      </c>
      <c r="F12" s="232">
        <v>8</v>
      </c>
      <c r="G12" s="232">
        <v>0</v>
      </c>
      <c r="H12" s="232">
        <v>0</v>
      </c>
      <c r="I12" s="413">
        <f t="shared" si="0"/>
        <v>8</v>
      </c>
      <c r="J12" s="232">
        <v>8</v>
      </c>
      <c r="K12" s="422">
        <f t="shared" si="1"/>
        <v>0</v>
      </c>
      <c r="L12" s="476"/>
      <c r="M12" s="489"/>
      <c r="N12" s="196"/>
    </row>
    <row r="13" spans="2:14" s="91" customFormat="1" ht="24.9" customHeight="1" x14ac:dyDescent="0.25">
      <c r="B13" s="309">
        <f>'Total Jets'!$E$5</f>
        <v>45627</v>
      </c>
      <c r="C13" s="91" t="str">
        <f>IF(E14="","","E190-E2")</f>
        <v>E190-E2</v>
      </c>
      <c r="D13" s="386" t="s">
        <v>127</v>
      </c>
      <c r="E13" s="385" t="s">
        <v>3094</v>
      </c>
      <c r="F13" s="232">
        <v>10</v>
      </c>
      <c r="G13" s="232">
        <v>0</v>
      </c>
      <c r="H13" s="232">
        <v>10</v>
      </c>
      <c r="I13" s="384">
        <f t="shared" si="0"/>
        <v>20</v>
      </c>
      <c r="J13" s="232">
        <v>0</v>
      </c>
      <c r="K13" s="233">
        <f t="shared" si="1"/>
        <v>10</v>
      </c>
      <c r="L13" s="476"/>
      <c r="M13" s="489"/>
      <c r="N13" s="196"/>
    </row>
    <row r="14" spans="2:14" s="91" customFormat="1" ht="24.9" customHeight="1" x14ac:dyDescent="0.25">
      <c r="B14" s="309">
        <f>'Total Jets'!$E$5</f>
        <v>45627</v>
      </c>
      <c r="C14" s="91" t="str">
        <f t="shared" ref="C14:C52" si="3">IF(E16="","","E190-E2")</f>
        <v>E190-E2</v>
      </c>
      <c r="D14" s="386" t="s">
        <v>17</v>
      </c>
      <c r="E14" s="385" t="s">
        <v>440</v>
      </c>
      <c r="F14" s="232">
        <v>1</v>
      </c>
      <c r="G14" s="232">
        <v>0</v>
      </c>
      <c r="H14" s="232">
        <v>0</v>
      </c>
      <c r="I14" s="232">
        <f t="shared" si="0"/>
        <v>1</v>
      </c>
      <c r="J14" s="232">
        <v>1</v>
      </c>
      <c r="K14" s="233">
        <f t="shared" si="1"/>
        <v>0</v>
      </c>
      <c r="L14" s="476"/>
      <c r="M14" s="489"/>
      <c r="N14" s="196"/>
    </row>
    <row r="15" spans="2:14" ht="24.9" customHeight="1" x14ac:dyDescent="0.25">
      <c r="B15" s="309">
        <f>'Total Jets'!$E$5</f>
        <v>45627</v>
      </c>
      <c r="C15" s="91" t="str">
        <f>IF(E19="","","E190-E2")</f>
        <v/>
      </c>
      <c r="D15" s="386" t="s">
        <v>238</v>
      </c>
      <c r="E15" s="385" t="s">
        <v>238</v>
      </c>
      <c r="F15" s="232">
        <v>0</v>
      </c>
      <c r="G15" s="232">
        <v>10</v>
      </c>
      <c r="H15" s="232">
        <v>0</v>
      </c>
      <c r="I15" s="413">
        <f t="shared" si="0"/>
        <v>10</v>
      </c>
      <c r="J15" s="232">
        <v>0</v>
      </c>
      <c r="K15" s="422">
        <f t="shared" si="1"/>
        <v>0</v>
      </c>
      <c r="L15" s="478"/>
      <c r="M15" s="489"/>
      <c r="N15" s="196"/>
    </row>
    <row r="16" spans="2:14" ht="24.9" customHeight="1" x14ac:dyDescent="0.25">
      <c r="B16" s="309"/>
      <c r="C16" s="91"/>
      <c r="D16" s="386" t="s">
        <v>238</v>
      </c>
      <c r="E16" s="385" t="s">
        <v>445</v>
      </c>
      <c r="F16" s="232">
        <v>1</v>
      </c>
      <c r="G16" s="232">
        <v>0</v>
      </c>
      <c r="H16" s="232">
        <v>0</v>
      </c>
      <c r="I16" s="232">
        <f t="shared" si="0"/>
        <v>1</v>
      </c>
      <c r="J16" s="232">
        <v>1</v>
      </c>
      <c r="K16" s="233">
        <f t="shared" si="1"/>
        <v>0</v>
      </c>
      <c r="L16" s="477"/>
      <c r="M16" s="489"/>
      <c r="N16" s="196"/>
    </row>
    <row r="17" spans="2:14" ht="24.9" customHeight="1" x14ac:dyDescent="0.25">
      <c r="B17" s="309"/>
      <c r="C17" s="91"/>
      <c r="D17" s="386" t="s">
        <v>11</v>
      </c>
      <c r="E17" s="385" t="s">
        <v>218</v>
      </c>
      <c r="F17" s="458">
        <f>8-4</f>
        <v>4</v>
      </c>
      <c r="G17" s="232">
        <v>8</v>
      </c>
      <c r="H17" s="232">
        <v>8</v>
      </c>
      <c r="I17" s="485">
        <f t="shared" si="0"/>
        <v>20</v>
      </c>
      <c r="J17" s="232">
        <v>0</v>
      </c>
      <c r="K17" s="472">
        <f t="shared" si="1"/>
        <v>4</v>
      </c>
      <c r="L17" s="479"/>
      <c r="M17" s="478"/>
    </row>
    <row r="18" spans="2:14" ht="24.9" customHeight="1" x14ac:dyDescent="0.25">
      <c r="B18" s="309">
        <f>'Total Jets'!$E$5</f>
        <v>45627</v>
      </c>
      <c r="C18" s="91" t="str">
        <f>IF(E20="","","E190-E2")</f>
        <v/>
      </c>
      <c r="D18" s="386" t="s">
        <v>39</v>
      </c>
      <c r="E18" s="385" t="s">
        <v>268</v>
      </c>
      <c r="F18" s="232">
        <v>3</v>
      </c>
      <c r="G18" s="232">
        <v>0</v>
      </c>
      <c r="H18" s="232">
        <v>0</v>
      </c>
      <c r="I18" s="232">
        <f t="shared" si="0"/>
        <v>3</v>
      </c>
      <c r="J18" s="232">
        <v>3</v>
      </c>
      <c r="K18" s="422">
        <f t="shared" si="1"/>
        <v>0</v>
      </c>
      <c r="L18" s="480"/>
      <c r="M18" s="478"/>
    </row>
    <row r="19" spans="2:14" ht="9.6" customHeight="1" thickBot="1" x14ac:dyDescent="0.3">
      <c r="B19" s="309">
        <f>'Total Jets'!$E$5</f>
        <v>45627</v>
      </c>
      <c r="C19" s="91" t="str">
        <f t="shared" si="3"/>
        <v/>
      </c>
      <c r="D19" s="154"/>
      <c r="E19" s="155"/>
      <c r="F19" s="162"/>
      <c r="G19" s="162"/>
      <c r="H19" s="162"/>
      <c r="I19" s="157"/>
      <c r="J19" s="162"/>
      <c r="K19" s="176"/>
      <c r="M19" s="194"/>
      <c r="N19" s="196"/>
    </row>
    <row r="20" spans="2:14" ht="15.9" customHeight="1" thickBot="1" x14ac:dyDescent="0.3">
      <c r="B20" s="309">
        <f>'Total Jets'!$E$5</f>
        <v>45627</v>
      </c>
      <c r="C20" s="91" t="str">
        <f t="shared" si="3"/>
        <v/>
      </c>
      <c r="D20" s="92" t="s">
        <v>51</v>
      </c>
      <c r="E20" s="93"/>
      <c r="F20" s="94">
        <f t="shared" ref="F20:K20" si="4">SUM(F8:F19)</f>
        <v>52</v>
      </c>
      <c r="G20" s="94">
        <f t="shared" si="4"/>
        <v>18</v>
      </c>
      <c r="H20" s="94">
        <f t="shared" si="4"/>
        <v>33</v>
      </c>
      <c r="I20" s="94">
        <f t="shared" si="4"/>
        <v>103</v>
      </c>
      <c r="J20" s="94">
        <f t="shared" si="4"/>
        <v>27</v>
      </c>
      <c r="K20" s="95">
        <f t="shared" si="4"/>
        <v>25</v>
      </c>
    </row>
    <row r="21" spans="2:14" ht="14.25" customHeight="1" x14ac:dyDescent="0.25">
      <c r="B21" s="309">
        <f>'Total Jets'!$E$5</f>
        <v>45627</v>
      </c>
      <c r="C21" s="91" t="str">
        <f t="shared" si="3"/>
        <v/>
      </c>
      <c r="D21" s="16"/>
      <c r="E21" s="17"/>
      <c r="F21" s="18"/>
      <c r="G21" s="18"/>
      <c r="H21" s="18"/>
      <c r="I21" s="18"/>
      <c r="J21" s="18"/>
      <c r="K21" s="18"/>
    </row>
    <row r="22" spans="2:14" ht="26.4" customHeight="1" x14ac:dyDescent="0.25">
      <c r="B22" s="309">
        <f>'Total Jets'!$E$5</f>
        <v>45627</v>
      </c>
      <c r="C22" s="91" t="str">
        <f t="shared" si="3"/>
        <v/>
      </c>
      <c r="D22" s="50" t="s">
        <v>249</v>
      </c>
      <c r="E22" s="50"/>
      <c r="F22" s="50"/>
      <c r="G22" s="50"/>
      <c r="H22" s="50"/>
      <c r="I22" s="50"/>
      <c r="J22" s="50"/>
      <c r="K22" s="50"/>
      <c r="L22" s="5"/>
    </row>
    <row r="23" spans="2:14" ht="15.6" x14ac:dyDescent="0.25">
      <c r="B23" s="309">
        <f>'Total Jets'!$E$5</f>
        <v>45627</v>
      </c>
      <c r="C23" s="91" t="str">
        <f t="shared" si="3"/>
        <v/>
      </c>
      <c r="D23" s="414" t="s">
        <v>444</v>
      </c>
      <c r="E23" s="68"/>
      <c r="F23" s="68"/>
      <c r="G23" s="68"/>
    </row>
    <row r="24" spans="2:14" x14ac:dyDescent="0.25">
      <c r="B24" s="309">
        <f>'Total Jets'!$E$5</f>
        <v>45627</v>
      </c>
      <c r="C24" s="91" t="str">
        <f t="shared" si="3"/>
        <v/>
      </c>
    </row>
    <row r="25" spans="2:14" ht="15.6" x14ac:dyDescent="0.25">
      <c r="B25" s="309">
        <f>'Total Jets'!$E$5</f>
        <v>45627</v>
      </c>
      <c r="C25" s="91" t="str">
        <f t="shared" si="3"/>
        <v/>
      </c>
      <c r="D25" s="50"/>
      <c r="E25" s="50"/>
      <c r="F25" s="50"/>
      <c r="G25" s="50"/>
      <c r="H25" s="50"/>
      <c r="I25" s="50"/>
      <c r="J25" s="50"/>
      <c r="K25" s="50"/>
    </row>
    <row r="26" spans="2:14" x14ac:dyDescent="0.25">
      <c r="B26" s="309">
        <f>'Total Jets'!$E$5</f>
        <v>45627</v>
      </c>
      <c r="C26" s="91" t="str">
        <f t="shared" si="3"/>
        <v/>
      </c>
      <c r="D26" s="8"/>
      <c r="J26" s="1"/>
      <c r="K26" s="1"/>
    </row>
    <row r="27" spans="2:14" x14ac:dyDescent="0.25">
      <c r="B27" s="309">
        <f>'Total Jets'!$E$5</f>
        <v>45627</v>
      </c>
      <c r="C27" s="91" t="str">
        <f t="shared" si="3"/>
        <v/>
      </c>
      <c r="D27" s="8"/>
      <c r="J27" s="1"/>
      <c r="K27" s="1"/>
    </row>
    <row r="28" spans="2:14" ht="15" x14ac:dyDescent="0.25">
      <c r="B28" s="309">
        <f>'Total Jets'!$E$5</f>
        <v>45627</v>
      </c>
      <c r="C28" s="91" t="str">
        <f t="shared" si="3"/>
        <v/>
      </c>
      <c r="D28" s="21"/>
      <c r="E28" s="1"/>
      <c r="F28" s="42"/>
      <c r="G28" s="5"/>
      <c r="H28" s="5"/>
      <c r="I28" s="5"/>
      <c r="J28" s="5"/>
      <c r="K28" s="5"/>
    </row>
    <row r="29" spans="2:14" x14ac:dyDescent="0.25">
      <c r="B29" s="309">
        <f>'Total Jets'!$E$5</f>
        <v>45627</v>
      </c>
      <c r="C29" s="91" t="str">
        <f t="shared" si="3"/>
        <v/>
      </c>
      <c r="E29" s="1"/>
      <c r="F29" s="1"/>
      <c r="G29" s="1"/>
      <c r="H29" s="1"/>
      <c r="I29" s="2"/>
      <c r="J29" s="1"/>
      <c r="K29" s="1"/>
    </row>
    <row r="30" spans="2:14" x14ac:dyDescent="0.25">
      <c r="B30" s="309">
        <f>'Total Jets'!$E$5</f>
        <v>45627</v>
      </c>
      <c r="C30" s="91" t="str">
        <f t="shared" si="3"/>
        <v/>
      </c>
      <c r="E30" s="1"/>
      <c r="F30" s="1"/>
      <c r="G30" s="1"/>
      <c r="H30" s="1"/>
      <c r="I30" s="2"/>
      <c r="J30" s="1"/>
      <c r="K30" s="1"/>
    </row>
    <row r="31" spans="2:14" x14ac:dyDescent="0.25">
      <c r="B31" s="309">
        <f>'Total Jets'!$E$5</f>
        <v>45627</v>
      </c>
      <c r="C31" s="91" t="str">
        <f t="shared" si="3"/>
        <v/>
      </c>
      <c r="E31" s="1"/>
      <c r="F31" s="1"/>
      <c r="G31" s="1"/>
      <c r="H31" s="1"/>
      <c r="I31" s="2"/>
      <c r="J31" s="1"/>
      <c r="K31" s="1"/>
    </row>
    <row r="32" spans="2:14" x14ac:dyDescent="0.25">
      <c r="B32" s="309">
        <f>'Total Jets'!$E$5</f>
        <v>45627</v>
      </c>
      <c r="C32" s="91" t="str">
        <f t="shared" si="3"/>
        <v/>
      </c>
    </row>
    <row r="33" spans="2:11" x14ac:dyDescent="0.25">
      <c r="B33" s="309">
        <f>'Total Jets'!$E$5</f>
        <v>45627</v>
      </c>
      <c r="C33" s="91" t="str">
        <f t="shared" si="3"/>
        <v/>
      </c>
    </row>
    <row r="34" spans="2:11" x14ac:dyDescent="0.25">
      <c r="B34" s="309">
        <f>'Total Jets'!$E$5</f>
        <v>45627</v>
      </c>
      <c r="C34" s="91" t="str">
        <f t="shared" si="3"/>
        <v/>
      </c>
    </row>
    <row r="35" spans="2:11" x14ac:dyDescent="0.25">
      <c r="B35" s="309">
        <f>'Total Jets'!$E$5</f>
        <v>45627</v>
      </c>
      <c r="C35" s="91" t="str">
        <f t="shared" si="3"/>
        <v/>
      </c>
    </row>
    <row r="36" spans="2:11" x14ac:dyDescent="0.25">
      <c r="B36" s="309">
        <f>'Total Jets'!$E$5</f>
        <v>45627</v>
      </c>
      <c r="C36" s="91" t="str">
        <f t="shared" si="3"/>
        <v/>
      </c>
    </row>
    <row r="37" spans="2:11" x14ac:dyDescent="0.25">
      <c r="B37" s="309">
        <f>'Total Jets'!$E$5</f>
        <v>45627</v>
      </c>
      <c r="C37" s="91" t="str">
        <f t="shared" si="3"/>
        <v/>
      </c>
    </row>
    <row r="38" spans="2:11" ht="15" x14ac:dyDescent="0.25">
      <c r="B38" s="309">
        <f>'Total Jets'!$E$5</f>
        <v>45627</v>
      </c>
      <c r="C38" s="91" t="str">
        <f t="shared" si="3"/>
        <v/>
      </c>
      <c r="D38" s="21"/>
      <c r="E38" s="1"/>
      <c r="F38" s="42"/>
      <c r="G38" s="5"/>
      <c r="H38" s="5"/>
      <c r="I38" s="5"/>
      <c r="J38" s="5"/>
      <c r="K38" s="5"/>
    </row>
    <row r="39" spans="2:11" x14ac:dyDescent="0.25">
      <c r="B39" s="309">
        <f>'Total Jets'!$E$5</f>
        <v>45627</v>
      </c>
      <c r="C39" s="91" t="str">
        <f t="shared" si="3"/>
        <v/>
      </c>
    </row>
    <row r="40" spans="2:11" x14ac:dyDescent="0.25">
      <c r="B40" s="309">
        <f>'Total Jets'!$E$5</f>
        <v>45627</v>
      </c>
      <c r="C40" s="91" t="str">
        <f t="shared" si="3"/>
        <v/>
      </c>
    </row>
    <row r="41" spans="2:11" x14ac:dyDescent="0.25">
      <c r="B41" s="309">
        <f>'Total Jets'!$E$5</f>
        <v>45627</v>
      </c>
      <c r="C41" s="91" t="str">
        <f t="shared" si="3"/>
        <v/>
      </c>
    </row>
    <row r="42" spans="2:11" x14ac:dyDescent="0.25">
      <c r="B42" s="309">
        <f>'Total Jets'!$E$5</f>
        <v>45627</v>
      </c>
      <c r="C42" s="91" t="str">
        <f t="shared" si="3"/>
        <v/>
      </c>
    </row>
    <row r="43" spans="2:11" x14ac:dyDescent="0.25">
      <c r="B43" s="309">
        <f>'Total Jets'!$E$5</f>
        <v>45627</v>
      </c>
      <c r="C43" s="91" t="str">
        <f t="shared" si="3"/>
        <v/>
      </c>
    </row>
    <row r="44" spans="2:11" x14ac:dyDescent="0.25">
      <c r="B44" s="309">
        <f>'Total Jets'!$E$5</f>
        <v>45627</v>
      </c>
      <c r="C44" s="91" t="str">
        <f t="shared" si="3"/>
        <v/>
      </c>
    </row>
    <row r="45" spans="2:11" x14ac:dyDescent="0.25">
      <c r="B45" s="309">
        <f>'Total Jets'!$E$5</f>
        <v>45627</v>
      </c>
      <c r="C45" s="91" t="str">
        <f t="shared" si="3"/>
        <v/>
      </c>
    </row>
    <row r="46" spans="2:11" x14ac:dyDescent="0.25">
      <c r="B46" s="309">
        <f>'Total Jets'!$E$5</f>
        <v>45627</v>
      </c>
      <c r="C46" s="91" t="str">
        <f t="shared" si="3"/>
        <v/>
      </c>
    </row>
    <row r="47" spans="2:11" x14ac:dyDescent="0.25">
      <c r="B47" s="309">
        <f>'Total Jets'!$E$5</f>
        <v>45627</v>
      </c>
      <c r="C47" s="91" t="str">
        <f t="shared" si="3"/>
        <v/>
      </c>
    </row>
    <row r="48" spans="2:11" x14ac:dyDescent="0.25">
      <c r="B48" s="309">
        <f>'Total Jets'!$E$5</f>
        <v>45627</v>
      </c>
      <c r="C48" s="91" t="str">
        <f t="shared" si="3"/>
        <v/>
      </c>
    </row>
    <row r="49" spans="2:11" x14ac:dyDescent="0.25">
      <c r="B49" s="309">
        <f>'Total Jets'!$E$5</f>
        <v>45627</v>
      </c>
      <c r="C49" s="91" t="str">
        <f t="shared" si="3"/>
        <v/>
      </c>
    </row>
    <row r="50" spans="2:11" ht="15" x14ac:dyDescent="0.25">
      <c r="B50" s="309">
        <f>'Total Jets'!$E$5</f>
        <v>45627</v>
      </c>
      <c r="C50" s="91" t="str">
        <f t="shared" si="3"/>
        <v/>
      </c>
      <c r="D50" s="21"/>
      <c r="E50" s="1"/>
      <c r="F50" s="42"/>
      <c r="G50" s="5"/>
      <c r="H50" s="5"/>
      <c r="I50" s="5"/>
      <c r="J50" s="5"/>
      <c r="K50" s="5"/>
    </row>
    <row r="51" spans="2:11" x14ac:dyDescent="0.25">
      <c r="B51" s="309">
        <f>'Total Jets'!$E$5</f>
        <v>45627</v>
      </c>
      <c r="C51" s="91" t="str">
        <f t="shared" si="3"/>
        <v/>
      </c>
    </row>
    <row r="52" spans="2:11" x14ac:dyDescent="0.25">
      <c r="B52" s="309">
        <f>'Total Jets'!$E$5</f>
        <v>45627</v>
      </c>
      <c r="C52" s="91" t="str">
        <f t="shared" si="3"/>
        <v/>
      </c>
    </row>
    <row r="54" spans="2:11" ht="15" x14ac:dyDescent="0.25">
      <c r="D54" s="21"/>
      <c r="E54" s="1"/>
      <c r="F54" s="42"/>
      <c r="G54" s="5"/>
      <c r="H54" s="5"/>
      <c r="I54" s="5"/>
      <c r="J54" s="5"/>
      <c r="K54" s="5"/>
    </row>
    <row r="55" spans="2:11" ht="13.5" customHeight="1" x14ac:dyDescent="0.25"/>
    <row r="59" spans="2:11" ht="15" x14ac:dyDescent="0.25">
      <c r="D59" s="21"/>
      <c r="E59" s="1"/>
      <c r="F59" s="42"/>
      <c r="G59" s="5"/>
      <c r="H59" s="5"/>
      <c r="I59" s="5"/>
      <c r="J59" s="5"/>
      <c r="K59" s="5"/>
    </row>
  </sheetData>
  <autoFilter ref="D7:K7" xr:uid="{00000000-0001-0000-0A00-000000000000}">
    <sortState xmlns:xlrd2="http://schemas.microsoft.com/office/spreadsheetml/2017/richdata2" ref="D8:K52">
      <sortCondition ref="E7"/>
    </sortState>
  </autoFilter>
  <sortState xmlns:xlrd2="http://schemas.microsoft.com/office/spreadsheetml/2017/richdata2" ref="D8:K16">
    <sortCondition ref="D8:D16"/>
  </sortState>
  <mergeCells count="1">
    <mergeCell ref="G5:H5"/>
  </mergeCells>
  <phoneticPr fontId="0" type="noConversion"/>
  <printOptions horizontalCentered="1" gridLinesSet="0"/>
  <pageMargins left="0.55118110236220474" right="0.23622047244094491" top="0.78740157480314965" bottom="0.98425196850393704" header="0.51181102362204722" footer="0.51181102362204722"/>
  <pageSetup paperSize="9" scale="74" orientation="portrait" r:id="rId1"/>
  <headerFooter alignWithMargins="0">
    <oddFooter>&amp;LDCA&amp;R&amp;F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B1:N68"/>
  <sheetViews>
    <sheetView showGridLines="0" topLeftCell="A6" zoomScaleNormal="100" workbookViewId="0">
      <selection activeCell="F16" sqref="F16:G16"/>
    </sheetView>
  </sheetViews>
  <sheetFormatPr defaultColWidth="11.44140625" defaultRowHeight="13.2" x14ac:dyDescent="0.25"/>
  <cols>
    <col min="2" max="2" width="8.88671875" style="308" hidden="1" customWidth="1"/>
    <col min="3" max="3" width="8.44140625" hidden="1" customWidth="1"/>
    <col min="4" max="4" width="17.88671875" customWidth="1"/>
    <col min="5" max="5" width="26.109375" customWidth="1"/>
    <col min="6" max="6" width="11.109375" customWidth="1"/>
    <col min="7" max="7" width="11.5546875" customWidth="1"/>
    <col min="8" max="8" width="14.5546875" customWidth="1"/>
    <col min="9" max="9" width="8.88671875" style="20" customWidth="1"/>
    <col min="10" max="10" width="14.88671875" customWidth="1"/>
    <col min="11" max="11" width="14.5546875" bestFit="1" customWidth="1"/>
    <col min="13" max="13" width="24.44140625" bestFit="1" customWidth="1"/>
  </cols>
  <sheetData>
    <row r="1" spans="2:13" ht="13.8" thickBot="1" x14ac:dyDescent="0.3">
      <c r="B1" s="310" t="s">
        <v>339</v>
      </c>
    </row>
    <row r="2" spans="2:13" ht="24.6" x14ac:dyDescent="0.25">
      <c r="D2" s="257"/>
      <c r="E2" s="258"/>
      <c r="F2" s="258"/>
      <c r="G2" s="263" t="s">
        <v>309</v>
      </c>
      <c r="H2" s="258"/>
      <c r="I2" s="258"/>
      <c r="J2" s="258"/>
      <c r="K2" s="259"/>
    </row>
    <row r="3" spans="2:13" ht="30" customHeight="1" x14ac:dyDescent="0.25">
      <c r="D3" s="109"/>
      <c r="E3" s="89"/>
      <c r="F3" s="264" t="s">
        <v>307</v>
      </c>
      <c r="G3" s="182"/>
      <c r="H3" s="89"/>
      <c r="I3" s="89"/>
      <c r="J3" s="89"/>
      <c r="K3" s="110" t="str">
        <f>'Total Jets'!$H$3</f>
        <v>SOI/SOE</v>
      </c>
    </row>
    <row r="4" spans="2:13" ht="18.600000000000001" thickBot="1" x14ac:dyDescent="0.3">
      <c r="D4" s="260" t="s">
        <v>306</v>
      </c>
      <c r="E4" s="261"/>
      <c r="F4" s="261" t="s">
        <v>59</v>
      </c>
      <c r="G4" s="261"/>
      <c r="H4" s="261"/>
      <c r="I4" s="261"/>
      <c r="J4" s="261"/>
      <c r="K4" s="262"/>
    </row>
    <row r="5" spans="2:13" ht="17.399999999999999" x14ac:dyDescent="0.3">
      <c r="D5" s="26"/>
      <c r="E5" s="420"/>
      <c r="F5" s="380" t="str">
        <f>'Total Jets'!$D$5</f>
        <v>SOI/SOE -</v>
      </c>
      <c r="G5" s="499">
        <f>'Total Jets'!$E$5</f>
        <v>45627</v>
      </c>
      <c r="H5" s="499"/>
      <c r="I5" s="25"/>
      <c r="J5" s="25"/>
    </row>
    <row r="6" spans="2:13" ht="18.600000000000001" thickBot="1" x14ac:dyDescent="0.4">
      <c r="D6" s="23" t="s">
        <v>83</v>
      </c>
      <c r="E6" s="7"/>
      <c r="F6" s="7"/>
      <c r="G6" s="7"/>
      <c r="H6" s="7"/>
      <c r="I6" s="7"/>
      <c r="J6" s="7"/>
      <c r="K6" s="7"/>
    </row>
    <row r="7" spans="2:13" ht="47.4" thickBot="1" x14ac:dyDescent="0.3">
      <c r="D7" s="164" t="s">
        <v>2</v>
      </c>
      <c r="E7" s="165" t="s">
        <v>3</v>
      </c>
      <c r="F7" s="98" t="s">
        <v>255</v>
      </c>
      <c r="G7" s="165" t="s">
        <v>4</v>
      </c>
      <c r="H7" s="98" t="s">
        <v>256</v>
      </c>
      <c r="I7" s="165" t="s">
        <v>5</v>
      </c>
      <c r="J7" s="165" t="s">
        <v>6</v>
      </c>
      <c r="K7" s="100" t="s">
        <v>257</v>
      </c>
    </row>
    <row r="8" spans="2:13" s="91" customFormat="1" ht="25.5" customHeight="1" x14ac:dyDescent="0.25">
      <c r="B8" s="309">
        <f>'Total Jets'!$E$5</f>
        <v>45627</v>
      </c>
      <c r="C8" s="91" t="str">
        <f>IF(E8="","","E195-E2")</f>
        <v>E195-E2</v>
      </c>
      <c r="D8" s="186" t="s">
        <v>117</v>
      </c>
      <c r="E8" s="187" t="s">
        <v>250</v>
      </c>
      <c r="F8" s="482">
        <f>45-2</f>
        <v>43</v>
      </c>
      <c r="G8" s="418">
        <v>0</v>
      </c>
      <c r="H8" s="418">
        <v>0</v>
      </c>
      <c r="I8" s="470">
        <f t="shared" ref="I8:I20" si="0">SUM(F8:H8)</f>
        <v>43</v>
      </c>
      <c r="J8" s="482">
        <f>22+5</f>
        <v>27</v>
      </c>
      <c r="K8" s="483">
        <f t="shared" ref="K8:K20" si="1">F8-J8</f>
        <v>16</v>
      </c>
      <c r="L8" s="475"/>
      <c r="M8" s="475"/>
    </row>
    <row r="9" spans="2:13" s="91" customFormat="1" ht="25.5" customHeight="1" x14ac:dyDescent="0.25">
      <c r="B9" s="309">
        <f>'Total Jets'!$E$5</f>
        <v>45627</v>
      </c>
      <c r="C9" s="91" t="str">
        <f t="shared" ref="C9:C55" si="2">IF(E9="","","E195-E2")</f>
        <v>E195-E2</v>
      </c>
      <c r="D9" s="386" t="s">
        <v>162</v>
      </c>
      <c r="E9" s="385" t="s">
        <v>269</v>
      </c>
      <c r="F9" s="232">
        <v>13</v>
      </c>
      <c r="G9" s="232">
        <v>0</v>
      </c>
      <c r="H9" s="232">
        <v>0</v>
      </c>
      <c r="I9" s="232">
        <f t="shared" si="0"/>
        <v>13</v>
      </c>
      <c r="J9" s="232">
        <v>5</v>
      </c>
      <c r="K9" s="233">
        <f t="shared" si="1"/>
        <v>8</v>
      </c>
      <c r="L9" s="475"/>
      <c r="M9" s="475"/>
    </row>
    <row r="10" spans="2:13" s="91" customFormat="1" ht="25.5" customHeight="1" x14ac:dyDescent="0.25">
      <c r="B10" s="309">
        <f>'Total Jets'!$E$5</f>
        <v>45627</v>
      </c>
      <c r="C10" s="91" t="str">
        <f t="shared" si="2"/>
        <v>E195-E2</v>
      </c>
      <c r="D10" s="190" t="s">
        <v>242</v>
      </c>
      <c r="E10" s="194" t="s">
        <v>3100</v>
      </c>
      <c r="F10" s="232">
        <v>23</v>
      </c>
      <c r="G10" s="232">
        <v>0</v>
      </c>
      <c r="H10" s="232">
        <v>10</v>
      </c>
      <c r="I10" s="384">
        <f t="shared" si="0"/>
        <v>33</v>
      </c>
      <c r="J10" s="458">
        <v>16</v>
      </c>
      <c r="K10" s="459">
        <f t="shared" si="1"/>
        <v>7</v>
      </c>
      <c r="L10" s="484"/>
      <c r="M10" s="475"/>
    </row>
    <row r="11" spans="2:13" s="91" customFormat="1" ht="25.5" customHeight="1" x14ac:dyDescent="0.25">
      <c r="B11" s="309">
        <f>'Total Jets'!$E$5</f>
        <v>45627</v>
      </c>
      <c r="C11" s="91" t="str">
        <f t="shared" si="2"/>
        <v>E195-E2</v>
      </c>
      <c r="D11" s="386" t="s">
        <v>41</v>
      </c>
      <c r="E11" s="385" t="s">
        <v>281</v>
      </c>
      <c r="F11" s="232">
        <v>23</v>
      </c>
      <c r="G11" s="232">
        <v>0</v>
      </c>
      <c r="H11" s="457">
        <f>30-4</f>
        <v>26</v>
      </c>
      <c r="I11" s="457">
        <f t="shared" si="0"/>
        <v>49</v>
      </c>
      <c r="J11" s="457">
        <f>8+1</f>
        <v>9</v>
      </c>
      <c r="K11" s="459">
        <f t="shared" si="1"/>
        <v>14</v>
      </c>
      <c r="L11" s="475"/>
      <c r="M11" s="475"/>
    </row>
    <row r="12" spans="2:13" s="91" customFormat="1" ht="25.5" customHeight="1" x14ac:dyDescent="0.25">
      <c r="B12" s="309">
        <f>'Total Jets'!$E$5</f>
        <v>45627</v>
      </c>
      <c r="C12" s="91" t="str">
        <f t="shared" si="2"/>
        <v>E195-E2</v>
      </c>
      <c r="D12" s="190" t="s">
        <v>17</v>
      </c>
      <c r="E12" s="191" t="s">
        <v>186</v>
      </c>
      <c r="F12" s="232">
        <v>51</v>
      </c>
      <c r="G12" s="232">
        <v>0</v>
      </c>
      <c r="H12" s="232">
        <v>20</v>
      </c>
      <c r="I12" s="384">
        <f t="shared" si="0"/>
        <v>71</v>
      </c>
      <c r="J12" s="232">
        <v>0</v>
      </c>
      <c r="K12" s="233">
        <f t="shared" si="1"/>
        <v>51</v>
      </c>
      <c r="L12" s="475"/>
      <c r="M12" s="475"/>
    </row>
    <row r="13" spans="2:13" s="91" customFormat="1" ht="25.5" customHeight="1" x14ac:dyDescent="0.25">
      <c r="B13" s="309">
        <f>'Total Jets'!$E$5</f>
        <v>45627</v>
      </c>
      <c r="C13" s="91" t="str">
        <f t="shared" si="2"/>
        <v>E195-E2</v>
      </c>
      <c r="D13" s="386" t="s">
        <v>124</v>
      </c>
      <c r="E13" s="385" t="s">
        <v>275</v>
      </c>
      <c r="F13" s="232">
        <v>16</v>
      </c>
      <c r="G13" s="232">
        <v>0</v>
      </c>
      <c r="H13" s="232">
        <v>0</v>
      </c>
      <c r="I13" s="384">
        <f t="shared" si="0"/>
        <v>16</v>
      </c>
      <c r="J13" s="457">
        <f>12+3</f>
        <v>15</v>
      </c>
      <c r="K13" s="459">
        <f t="shared" si="1"/>
        <v>1</v>
      </c>
      <c r="L13" s="475"/>
      <c r="M13" s="475"/>
    </row>
    <row r="14" spans="2:13" s="91" customFormat="1" ht="25.5" customHeight="1" x14ac:dyDescent="0.25">
      <c r="B14" s="309"/>
      <c r="C14" s="91" t="str">
        <f t="shared" si="2"/>
        <v>E195-E2</v>
      </c>
      <c r="D14" s="386" t="s">
        <v>81</v>
      </c>
      <c r="E14" s="385" t="s">
        <v>262</v>
      </c>
      <c r="F14" s="232">
        <v>4</v>
      </c>
      <c r="G14" s="232">
        <v>0</v>
      </c>
      <c r="H14" s="232">
        <v>0</v>
      </c>
      <c r="I14" s="384">
        <f t="shared" si="0"/>
        <v>4</v>
      </c>
      <c r="J14" s="232">
        <v>4</v>
      </c>
      <c r="K14" s="233">
        <f t="shared" si="1"/>
        <v>0</v>
      </c>
      <c r="L14" s="484"/>
      <c r="M14" s="475"/>
    </row>
    <row r="15" spans="2:13" s="91" customFormat="1" ht="25.5" customHeight="1" x14ac:dyDescent="0.25">
      <c r="B15" s="309"/>
      <c r="C15" s="91" t="str">
        <f t="shared" si="2"/>
        <v>E195-E2</v>
      </c>
      <c r="D15" s="190" t="s">
        <v>66</v>
      </c>
      <c r="E15" s="191" t="s">
        <v>239</v>
      </c>
      <c r="F15" s="232">
        <v>10</v>
      </c>
      <c r="G15" s="232">
        <v>0</v>
      </c>
      <c r="H15" s="232">
        <v>0</v>
      </c>
      <c r="I15" s="384">
        <f t="shared" si="0"/>
        <v>10</v>
      </c>
      <c r="J15" s="458">
        <v>9</v>
      </c>
      <c r="K15" s="459">
        <f t="shared" si="1"/>
        <v>1</v>
      </c>
      <c r="L15" s="475"/>
      <c r="M15" s="475"/>
    </row>
    <row r="16" spans="2:13" s="91" customFormat="1" ht="25.5" customHeight="1" x14ac:dyDescent="0.25">
      <c r="B16" s="309">
        <f>'Total Jets'!$E$5</f>
        <v>45627</v>
      </c>
      <c r="C16" s="91" t="str">
        <f t="shared" si="2"/>
        <v>E195-E2</v>
      </c>
      <c r="D16" s="386" t="s">
        <v>37</v>
      </c>
      <c r="E16" s="385" t="s">
        <v>442</v>
      </c>
      <c r="F16" s="457">
        <f>4+2</f>
        <v>6</v>
      </c>
      <c r="G16" s="457">
        <f>2-2</f>
        <v>0</v>
      </c>
      <c r="H16" s="232">
        <v>3</v>
      </c>
      <c r="I16" s="384">
        <f t="shared" si="0"/>
        <v>9</v>
      </c>
      <c r="J16" s="232">
        <v>0</v>
      </c>
      <c r="K16" s="459">
        <f t="shared" si="1"/>
        <v>6</v>
      </c>
      <c r="L16" s="476"/>
      <c r="M16" s="475"/>
    </row>
    <row r="17" spans="2:14" s="91" customFormat="1" ht="25.5" customHeight="1" x14ac:dyDescent="0.25">
      <c r="B17" s="309">
        <f>'Total Jets'!$E$5</f>
        <v>45627</v>
      </c>
      <c r="C17" s="91" t="str">
        <f t="shared" si="2"/>
        <v>E195-E2</v>
      </c>
      <c r="D17" s="386" t="s">
        <v>127</v>
      </c>
      <c r="E17" s="385" t="s">
        <v>3094</v>
      </c>
      <c r="F17" s="232">
        <v>10</v>
      </c>
      <c r="G17" s="232">
        <v>0</v>
      </c>
      <c r="H17" s="232">
        <v>0</v>
      </c>
      <c r="I17" s="384">
        <f t="shared" si="0"/>
        <v>10</v>
      </c>
      <c r="J17" s="232">
        <v>0</v>
      </c>
      <c r="K17" s="233">
        <f t="shared" si="1"/>
        <v>10</v>
      </c>
      <c r="L17" s="476"/>
      <c r="M17" s="475"/>
    </row>
    <row r="18" spans="2:14" s="91" customFormat="1" ht="25.5" customHeight="1" x14ac:dyDescent="0.25">
      <c r="B18" s="309">
        <f>'Total Jets'!$E$5</f>
        <v>45627</v>
      </c>
      <c r="C18" s="91" t="str">
        <f t="shared" si="2"/>
        <v>E195-E2</v>
      </c>
      <c r="D18" s="193" t="s">
        <v>27</v>
      </c>
      <c r="E18" s="194" t="s">
        <v>278</v>
      </c>
      <c r="F18" s="232">
        <v>75</v>
      </c>
      <c r="G18" s="232">
        <v>0</v>
      </c>
      <c r="H18" s="232">
        <v>25</v>
      </c>
      <c r="I18" s="384">
        <f t="shared" si="0"/>
        <v>100</v>
      </c>
      <c r="J18" s="457">
        <f>42+1</f>
        <v>43</v>
      </c>
      <c r="K18" s="459">
        <f t="shared" si="1"/>
        <v>32</v>
      </c>
      <c r="L18" s="476"/>
      <c r="M18" s="475"/>
    </row>
    <row r="19" spans="2:14" s="91" customFormat="1" ht="25.5" customHeight="1" x14ac:dyDescent="0.25">
      <c r="B19" s="309"/>
      <c r="D19" s="386" t="s">
        <v>441</v>
      </c>
      <c r="E19" s="385" t="s">
        <v>266</v>
      </c>
      <c r="F19" s="232">
        <v>2</v>
      </c>
      <c r="G19" s="232">
        <v>0</v>
      </c>
      <c r="H19" s="232">
        <v>6</v>
      </c>
      <c r="I19" s="384">
        <f t="shared" si="0"/>
        <v>8</v>
      </c>
      <c r="J19" s="232">
        <v>0</v>
      </c>
      <c r="K19" s="233">
        <f t="shared" si="1"/>
        <v>2</v>
      </c>
      <c r="L19" s="476"/>
      <c r="M19" s="475"/>
    </row>
    <row r="20" spans="2:14" s="91" customFormat="1" ht="25.5" customHeight="1" x14ac:dyDescent="0.25">
      <c r="B20" s="309"/>
      <c r="D20" s="386" t="s">
        <v>382</v>
      </c>
      <c r="E20" s="385" t="s">
        <v>383</v>
      </c>
      <c r="F20" s="232">
        <v>6</v>
      </c>
      <c r="G20" s="232">
        <v>0</v>
      </c>
      <c r="H20" s="232">
        <v>6</v>
      </c>
      <c r="I20" s="384">
        <f t="shared" si="0"/>
        <v>12</v>
      </c>
      <c r="J20" s="232">
        <v>0</v>
      </c>
      <c r="K20" s="233">
        <f t="shared" si="1"/>
        <v>6</v>
      </c>
      <c r="L20" s="475"/>
      <c r="M20" s="475"/>
    </row>
    <row r="21" spans="2:14" ht="9" customHeight="1" thickBot="1" x14ac:dyDescent="0.3">
      <c r="B21" s="309">
        <f>'Total Jets'!$E$5</f>
        <v>45627</v>
      </c>
      <c r="C21" s="91" t="str">
        <f t="shared" si="2"/>
        <v/>
      </c>
      <c r="D21" s="123"/>
      <c r="E21" s="124"/>
      <c r="F21" s="124"/>
      <c r="G21" s="124"/>
      <c r="H21" s="124"/>
      <c r="I21" s="160"/>
      <c r="J21" s="162"/>
      <c r="K21" s="163"/>
      <c r="L21" s="43"/>
      <c r="M21" s="36"/>
      <c r="N21" s="44"/>
    </row>
    <row r="22" spans="2:14" s="91" customFormat="1" ht="25.5" customHeight="1" thickBot="1" x14ac:dyDescent="0.3">
      <c r="B22" s="309">
        <f>'Total Jets'!$E$5</f>
        <v>45627</v>
      </c>
      <c r="C22" s="91" t="str">
        <f t="shared" si="2"/>
        <v/>
      </c>
      <c r="D22" s="92" t="s">
        <v>51</v>
      </c>
      <c r="E22" s="93"/>
      <c r="F22" s="94">
        <f t="shared" ref="F22:K22" si="3">SUM(F8:F21)</f>
        <v>282</v>
      </c>
      <c r="G22" s="94">
        <f t="shared" si="3"/>
        <v>0</v>
      </c>
      <c r="H22" s="94">
        <f t="shared" si="3"/>
        <v>96</v>
      </c>
      <c r="I22" s="94">
        <f t="shared" si="3"/>
        <v>378</v>
      </c>
      <c r="J22" s="94">
        <f t="shared" si="3"/>
        <v>128</v>
      </c>
      <c r="K22" s="95">
        <f t="shared" si="3"/>
        <v>154</v>
      </c>
    </row>
    <row r="23" spans="2:14" x14ac:dyDescent="0.25">
      <c r="B23" s="309">
        <f>'Total Jets'!$E$5</f>
        <v>45627</v>
      </c>
      <c r="C23" s="91" t="str">
        <f t="shared" si="2"/>
        <v/>
      </c>
      <c r="D23" s="16"/>
      <c r="E23" s="17"/>
      <c r="F23" s="18"/>
      <c r="G23" s="18"/>
      <c r="H23" s="18"/>
      <c r="I23" s="18"/>
      <c r="J23" s="18"/>
      <c r="K23" s="18"/>
      <c r="L23" s="1"/>
      <c r="M23" s="65"/>
    </row>
    <row r="24" spans="2:14" ht="46.5" customHeight="1" x14ac:dyDescent="0.25">
      <c r="B24" s="309">
        <f>'Total Jets'!$E$5</f>
        <v>45627</v>
      </c>
      <c r="C24" s="91" t="str">
        <f t="shared" si="2"/>
        <v/>
      </c>
      <c r="D24" s="481" t="s">
        <v>254</v>
      </c>
      <c r="E24" s="481"/>
      <c r="F24" s="481"/>
      <c r="G24" s="481"/>
      <c r="H24" s="481"/>
      <c r="I24" s="481"/>
      <c r="J24" s="481"/>
      <c r="K24" s="481"/>
      <c r="L24" s="50"/>
    </row>
    <row r="25" spans="2:14" ht="15" x14ac:dyDescent="0.25">
      <c r="B25" s="309">
        <f>'Total Jets'!$E$5</f>
        <v>45627</v>
      </c>
      <c r="C25" s="91" t="str">
        <f t="shared" si="2"/>
        <v/>
      </c>
      <c r="J25" s="1"/>
      <c r="K25" s="1"/>
      <c r="L25" s="5"/>
    </row>
    <row r="26" spans="2:14" ht="15" x14ac:dyDescent="0.25">
      <c r="B26" s="309">
        <f>'Total Jets'!$E$5</f>
        <v>45627</v>
      </c>
      <c r="C26" s="91" t="str">
        <f t="shared" si="2"/>
        <v/>
      </c>
      <c r="E26" s="1"/>
      <c r="F26" s="42"/>
      <c r="G26" s="5"/>
      <c r="H26" s="5"/>
      <c r="I26" s="5"/>
      <c r="J26" s="5"/>
      <c r="K26" s="5"/>
    </row>
    <row r="27" spans="2:14" x14ac:dyDescent="0.25">
      <c r="B27" s="309">
        <f>'Total Jets'!$E$5</f>
        <v>45627</v>
      </c>
      <c r="C27" s="91" t="str">
        <f t="shared" si="2"/>
        <v/>
      </c>
      <c r="D27" s="22" t="s">
        <v>198</v>
      </c>
      <c r="F27" s="1"/>
      <c r="G27" s="1"/>
      <c r="H27" s="1"/>
      <c r="I27" s="2"/>
      <c r="J27" s="1"/>
      <c r="K27" s="1"/>
    </row>
    <row r="28" spans="2:14" ht="16.5" customHeight="1" x14ac:dyDescent="0.25">
      <c r="B28" s="309">
        <f>'Total Jets'!$E$5</f>
        <v>45627</v>
      </c>
      <c r="C28" s="91" t="str">
        <f t="shared" si="2"/>
        <v/>
      </c>
      <c r="E28" s="1"/>
      <c r="F28" s="1"/>
      <c r="G28" s="1"/>
      <c r="H28" s="1"/>
      <c r="I28" s="2"/>
      <c r="J28" s="1"/>
      <c r="K28" s="1"/>
    </row>
    <row r="29" spans="2:14" x14ac:dyDescent="0.25">
      <c r="B29" s="309">
        <f>'Total Jets'!$E$5</f>
        <v>45627</v>
      </c>
      <c r="C29" s="91" t="str">
        <f t="shared" si="2"/>
        <v/>
      </c>
      <c r="E29" s="1"/>
      <c r="F29" s="1"/>
      <c r="G29" s="1"/>
      <c r="H29" s="1"/>
      <c r="I29" s="2"/>
      <c r="J29" s="1"/>
      <c r="K29" s="1"/>
    </row>
    <row r="30" spans="2:14" x14ac:dyDescent="0.25">
      <c r="B30" s="309">
        <f>'Total Jets'!$E$5</f>
        <v>45627</v>
      </c>
      <c r="C30" s="91" t="str">
        <f t="shared" si="2"/>
        <v/>
      </c>
    </row>
    <row r="31" spans="2:14" x14ac:dyDescent="0.25">
      <c r="B31" s="309">
        <f>'Total Jets'!$E$5</f>
        <v>45627</v>
      </c>
      <c r="C31" s="91" t="str">
        <f t="shared" si="2"/>
        <v/>
      </c>
    </row>
    <row r="32" spans="2:14" x14ac:dyDescent="0.25">
      <c r="B32" s="309">
        <f>'Total Jets'!$E$5</f>
        <v>45627</v>
      </c>
      <c r="C32" s="91" t="str">
        <f t="shared" si="2"/>
        <v/>
      </c>
    </row>
    <row r="33" spans="2:3" x14ac:dyDescent="0.25">
      <c r="B33" s="309">
        <f>'Total Jets'!$E$5</f>
        <v>45627</v>
      </c>
      <c r="C33" s="91" t="str">
        <f t="shared" si="2"/>
        <v/>
      </c>
    </row>
    <row r="34" spans="2:3" x14ac:dyDescent="0.25">
      <c r="B34" s="309">
        <f>'Total Jets'!$E$5</f>
        <v>45627</v>
      </c>
      <c r="C34" s="91" t="str">
        <f t="shared" si="2"/>
        <v/>
      </c>
    </row>
    <row r="35" spans="2:3" x14ac:dyDescent="0.25">
      <c r="B35" s="309">
        <f>'Total Jets'!$E$5</f>
        <v>45627</v>
      </c>
      <c r="C35" s="91" t="str">
        <f t="shared" si="2"/>
        <v/>
      </c>
    </row>
    <row r="36" spans="2:3" x14ac:dyDescent="0.25">
      <c r="B36" s="309">
        <f>'Total Jets'!$E$5</f>
        <v>45627</v>
      </c>
      <c r="C36" s="91" t="str">
        <f t="shared" si="2"/>
        <v/>
      </c>
    </row>
    <row r="37" spans="2:3" x14ac:dyDescent="0.25">
      <c r="B37" s="309">
        <f>'Total Jets'!$E$5</f>
        <v>45627</v>
      </c>
      <c r="C37" s="91" t="str">
        <f t="shared" si="2"/>
        <v/>
      </c>
    </row>
    <row r="38" spans="2:3" x14ac:dyDescent="0.25">
      <c r="B38" s="309">
        <f>'Total Jets'!$E$5</f>
        <v>45627</v>
      </c>
      <c r="C38" s="91" t="str">
        <f t="shared" si="2"/>
        <v/>
      </c>
    </row>
    <row r="39" spans="2:3" x14ac:dyDescent="0.25">
      <c r="B39" s="309">
        <f>'Total Jets'!$E$5</f>
        <v>45627</v>
      </c>
      <c r="C39" s="91" t="str">
        <f t="shared" si="2"/>
        <v/>
      </c>
    </row>
    <row r="40" spans="2:3" x14ac:dyDescent="0.25">
      <c r="B40" s="309">
        <f>'Total Jets'!$E$5</f>
        <v>45627</v>
      </c>
      <c r="C40" s="91" t="str">
        <f t="shared" si="2"/>
        <v/>
      </c>
    </row>
    <row r="41" spans="2:3" x14ac:dyDescent="0.25">
      <c r="B41" s="309">
        <f>'Total Jets'!$E$5</f>
        <v>45627</v>
      </c>
      <c r="C41" s="91" t="str">
        <f t="shared" si="2"/>
        <v/>
      </c>
    </row>
    <row r="42" spans="2:3" x14ac:dyDescent="0.25">
      <c r="B42" s="309">
        <f>'Total Jets'!$E$5</f>
        <v>45627</v>
      </c>
      <c r="C42" s="91" t="str">
        <f t="shared" si="2"/>
        <v/>
      </c>
    </row>
    <row r="43" spans="2:3" x14ac:dyDescent="0.25">
      <c r="B43" s="309">
        <f>'Total Jets'!$E$5</f>
        <v>45627</v>
      </c>
      <c r="C43" s="91" t="str">
        <f t="shared" si="2"/>
        <v/>
      </c>
    </row>
    <row r="44" spans="2:3" x14ac:dyDescent="0.25">
      <c r="B44" s="309">
        <f>'Total Jets'!$E$5</f>
        <v>45627</v>
      </c>
      <c r="C44" s="91" t="str">
        <f t="shared" si="2"/>
        <v/>
      </c>
    </row>
    <row r="45" spans="2:3" x14ac:dyDescent="0.25">
      <c r="B45" s="309">
        <f>'Total Jets'!$E$5</f>
        <v>45627</v>
      </c>
      <c r="C45" s="91" t="str">
        <f t="shared" si="2"/>
        <v/>
      </c>
    </row>
    <row r="46" spans="2:3" x14ac:dyDescent="0.25">
      <c r="B46" s="309">
        <f>'Total Jets'!$E$5</f>
        <v>45627</v>
      </c>
      <c r="C46" s="91" t="str">
        <f t="shared" si="2"/>
        <v/>
      </c>
    </row>
    <row r="47" spans="2:3" x14ac:dyDescent="0.25">
      <c r="B47" s="309">
        <f>'Total Jets'!$E$5</f>
        <v>45627</v>
      </c>
      <c r="C47" s="91" t="str">
        <f t="shared" si="2"/>
        <v/>
      </c>
    </row>
    <row r="48" spans="2:3" x14ac:dyDescent="0.25">
      <c r="B48" s="309">
        <f>'Total Jets'!$E$5</f>
        <v>45627</v>
      </c>
      <c r="C48" s="91" t="str">
        <f t="shared" si="2"/>
        <v/>
      </c>
    </row>
    <row r="49" spans="2:3" x14ac:dyDescent="0.25">
      <c r="B49" s="309">
        <f>'Total Jets'!$E$5</f>
        <v>45627</v>
      </c>
      <c r="C49" s="91" t="str">
        <f t="shared" si="2"/>
        <v/>
      </c>
    </row>
    <row r="50" spans="2:3" x14ac:dyDescent="0.25">
      <c r="B50" s="309">
        <f>'Total Jets'!$E$5</f>
        <v>45627</v>
      </c>
      <c r="C50" s="91" t="str">
        <f t="shared" si="2"/>
        <v/>
      </c>
    </row>
    <row r="51" spans="2:3" x14ac:dyDescent="0.25">
      <c r="B51" s="309">
        <f>'Total Jets'!$E$5</f>
        <v>45627</v>
      </c>
      <c r="C51" s="91" t="str">
        <f t="shared" si="2"/>
        <v/>
      </c>
    </row>
    <row r="52" spans="2:3" x14ac:dyDescent="0.25">
      <c r="B52" s="309">
        <f>'Total Jets'!$E$5</f>
        <v>45627</v>
      </c>
      <c r="C52" s="91" t="str">
        <f t="shared" si="2"/>
        <v/>
      </c>
    </row>
    <row r="53" spans="2:3" x14ac:dyDescent="0.25">
      <c r="B53" s="309">
        <f>'Total Jets'!$E$5</f>
        <v>45627</v>
      </c>
      <c r="C53" s="91" t="str">
        <f t="shared" si="2"/>
        <v/>
      </c>
    </row>
    <row r="54" spans="2:3" x14ac:dyDescent="0.25">
      <c r="B54" s="309">
        <f>'Total Jets'!$E$5</f>
        <v>45627</v>
      </c>
      <c r="C54" s="91" t="str">
        <f t="shared" si="2"/>
        <v/>
      </c>
    </row>
    <row r="55" spans="2:3" x14ac:dyDescent="0.25">
      <c r="B55" s="309">
        <f>'Total Jets'!$E$5</f>
        <v>45627</v>
      </c>
      <c r="C55" s="91" t="str">
        <f t="shared" si="2"/>
        <v/>
      </c>
    </row>
    <row r="68" ht="13.5" customHeight="1" x14ac:dyDescent="0.25"/>
  </sheetData>
  <sheetProtection selectLockedCells="1" selectUnlockedCells="1"/>
  <autoFilter ref="D7:K7" xr:uid="{00000000-0001-0000-0B00-000000000000}">
    <sortState xmlns:xlrd2="http://schemas.microsoft.com/office/spreadsheetml/2017/richdata2" ref="D8:K55">
      <sortCondition ref="E7"/>
    </sortState>
  </autoFilter>
  <sortState xmlns:xlrd2="http://schemas.microsoft.com/office/spreadsheetml/2017/richdata2" ref="M8:Q20">
    <sortCondition descending="1" ref="P8:P20"/>
  </sortState>
  <mergeCells count="1">
    <mergeCell ref="G5:H5"/>
  </mergeCells>
  <phoneticPr fontId="0" type="noConversion"/>
  <printOptions horizontalCentered="1" gridLinesSet="0"/>
  <pageMargins left="0.55118110236220474" right="0.23622047244094491" top="0.78740157480314965" bottom="0.98425196850393704" header="0.51181102362204722" footer="0.51181102362204722"/>
  <pageSetup paperSize="9" scale="80" orientation="portrait" r:id="rId1"/>
  <headerFooter alignWithMargins="0">
    <oddFooter>&amp;LDCA&amp;R&amp;F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f0b856-2c19-4daa-b072-b3a0419a9355" xsi:nil="true"/>
    <lcf76f155ced4ddcb4097134ff3c332f xmlns="6ead747c-d6c9-412a-adfd-87d7f51e7c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8334AABDB0F84185AEF45C8475344B" ma:contentTypeVersion="25" ma:contentTypeDescription="Create a new document." ma:contentTypeScope="" ma:versionID="9c4baec78bb6cda60f01995262e294d0">
  <xsd:schema xmlns:xsd="http://www.w3.org/2001/XMLSchema" xmlns:xs="http://www.w3.org/2001/XMLSchema" xmlns:p="http://schemas.microsoft.com/office/2006/metadata/properties" xmlns:ns2="931878c6-3b08-42d8-b71f-32073318acd2" xmlns:ns3="6ead747c-d6c9-412a-adfd-87d7f51e7cd1" xmlns:ns4="eaf0b856-2c19-4daa-b072-b3a0419a9355" targetNamespace="http://schemas.microsoft.com/office/2006/metadata/properties" ma:root="true" ma:fieldsID="19fe6f990fe13748767645cf4dd26551" ns2:_="" ns3:_="" ns4:_="">
    <xsd:import namespace="931878c6-3b08-42d8-b71f-32073318acd2"/>
    <xsd:import namespace="6ead747c-d6c9-412a-adfd-87d7f51e7cd1"/>
    <xsd:import namespace="eaf0b856-2c19-4daa-b072-b3a0419a93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1878c6-3b08-42d8-b71f-32073318acd2"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ad747c-d6c9-412a-adfd-87d7f51e7cd1"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aedba2bd-d135-4346-9f12-054bc8e651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f0b856-2c19-4daa-b072-b3a0419a93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8630a49-3b10-4838-8c3f-3c49eccdcf7a}" ma:internalName="TaxCatchAll" ma:showField="CatchAllData" ma:web="eaf0b856-2c19-4daa-b072-b3a0419a93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Tipo de Conteú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CB3C8-A0C4-4669-BBCB-D38542DFCE86}">
  <ds:schemaRefs>
    <ds:schemaRef ds:uri="http://schemas.microsoft.com/sharepoint/v3/contenttype/forms"/>
  </ds:schemaRefs>
</ds:datastoreItem>
</file>

<file path=customXml/itemProps2.xml><?xml version="1.0" encoding="utf-8"?>
<ds:datastoreItem xmlns:ds="http://schemas.openxmlformats.org/officeDocument/2006/customXml" ds:itemID="{4659C1CF-C18E-436B-A045-76B22CD76F12}">
  <ds:schemaRefs>
    <ds:schemaRef ds:uri="http://schemas.microsoft.com/office/2006/metadata/properties"/>
    <ds:schemaRef ds:uri="http://schemas.microsoft.com/office/infopath/2007/PartnerControls"/>
    <ds:schemaRef ds:uri="eaf0b856-2c19-4daa-b072-b3a0419a9355"/>
    <ds:schemaRef ds:uri="6ead747c-d6c9-412a-adfd-87d7f51e7cd1"/>
  </ds:schemaRefs>
</ds:datastoreItem>
</file>

<file path=customXml/itemProps3.xml><?xml version="1.0" encoding="utf-8"?>
<ds:datastoreItem xmlns:ds="http://schemas.openxmlformats.org/officeDocument/2006/customXml" ds:itemID="{9CFBD0CD-8560-436D-9396-0ABB2248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1878c6-3b08-42d8-b71f-32073318acd2"/>
    <ds:schemaRef ds:uri="6ead747c-d6c9-412a-adfd-87d7f51e7cd1"/>
    <ds:schemaRef ds:uri="eaf0b856-2c19-4daa-b072-b3a0419a93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Graphs_2023</vt:lpstr>
      <vt:lpstr>SOE_Dashboard</vt:lpstr>
      <vt:lpstr>SOI_Dashboard</vt:lpstr>
      <vt:lpstr>Graphs_2024</vt:lpstr>
      <vt:lpstr>Data</vt:lpstr>
      <vt:lpstr>Cirium_Emb110_Emb120</vt:lpstr>
      <vt:lpstr>Total Jets</vt:lpstr>
      <vt:lpstr>120</vt:lpstr>
      <vt:lpstr>135</vt:lpstr>
      <vt:lpstr>140</vt:lpstr>
      <vt:lpstr>145</vt:lpstr>
      <vt:lpstr>170</vt:lpstr>
      <vt:lpstr>175</vt:lpstr>
      <vt:lpstr>190</vt:lpstr>
      <vt:lpstr>195</vt:lpstr>
      <vt:lpstr>E175-E2</vt:lpstr>
      <vt:lpstr>E190-E2</vt:lpstr>
      <vt:lpstr>E195-E2</vt:lpstr>
      <vt:lpstr>'120'!Print_Area</vt:lpstr>
      <vt:lpstr>'135'!Print_Area</vt:lpstr>
      <vt:lpstr>'140'!Print_Area</vt:lpstr>
      <vt:lpstr>'145'!Print_Area</vt:lpstr>
      <vt:lpstr>'170'!Print_Area</vt:lpstr>
      <vt:lpstr>'175'!Print_Area</vt:lpstr>
      <vt:lpstr>'190'!Print_Area</vt:lpstr>
      <vt:lpstr>'195'!Print_Area</vt:lpstr>
      <vt:lpstr>'E175-E2'!Print_Area</vt:lpstr>
      <vt:lpstr>'E190-E2'!Print_Area</vt:lpstr>
      <vt:lpstr>'E195-E2'!Print_Area</vt:lpstr>
      <vt:lpstr>SOE_Dashboard!Print_Area</vt:lpstr>
      <vt:lpstr>SOI_Dashboard!Print_Area</vt:lpstr>
      <vt:lpstr>'Total Jets'!Print_Area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EMBRAER</dc:creator>
  <cp:lastModifiedBy>ANA CAROLINE SOARES SCHMIDT</cp:lastModifiedBy>
  <cp:lastPrinted>2024-03-06T17:38:03Z</cp:lastPrinted>
  <dcterms:created xsi:type="dcterms:W3CDTF">1997-11-10T15:39:25Z</dcterms:created>
  <dcterms:modified xsi:type="dcterms:W3CDTF">2025-04-30T17:21:25Z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0459ad-4eb7-43ee-b2e0-a4f39d08f16c_Enabled">
    <vt:lpwstr>true</vt:lpwstr>
  </property>
  <property fmtid="{D5CDD505-2E9C-101B-9397-08002B2CF9AE}" pid="3" name="MSIP_Label_ad0459ad-4eb7-43ee-b2e0-a4f39d08f16c_SetDate">
    <vt:lpwstr>2022-05-11T13:38:51Z</vt:lpwstr>
  </property>
  <property fmtid="{D5CDD505-2E9C-101B-9397-08002B2CF9AE}" pid="4" name="MSIP_Label_ad0459ad-4eb7-43ee-b2e0-a4f39d08f16c_Method">
    <vt:lpwstr>Standard</vt:lpwstr>
  </property>
  <property fmtid="{D5CDD505-2E9C-101B-9397-08002B2CF9AE}" pid="5" name="MSIP_Label_ad0459ad-4eb7-43ee-b2e0-a4f39d08f16c_Name">
    <vt:lpwstr>Private</vt:lpwstr>
  </property>
  <property fmtid="{D5CDD505-2E9C-101B-9397-08002B2CF9AE}" pid="6" name="MSIP_Label_ad0459ad-4eb7-43ee-b2e0-a4f39d08f16c_SiteId">
    <vt:lpwstr>1b5ba8a2-315d-45ce-959a-42b748c01de7</vt:lpwstr>
  </property>
  <property fmtid="{D5CDD505-2E9C-101B-9397-08002B2CF9AE}" pid="7" name="MSIP_Label_ad0459ad-4eb7-43ee-b2e0-a4f39d08f16c_ActionId">
    <vt:lpwstr>31765fe2-4f49-4b0d-94fa-4cd2de7923a1</vt:lpwstr>
  </property>
  <property fmtid="{D5CDD505-2E9C-101B-9397-08002B2CF9AE}" pid="8" name="MSIP_Label_ad0459ad-4eb7-43ee-b2e0-a4f39d08f16c_ContentBits">
    <vt:lpwstr>0</vt:lpwstr>
  </property>
  <property fmtid="{D5CDD505-2E9C-101B-9397-08002B2CF9AE}" pid="9" name="ContentTypeId">
    <vt:lpwstr>0x010100F48334AABDB0F84185AEF45C8475344B</vt:lpwstr>
  </property>
  <property fmtid="{D5CDD505-2E9C-101B-9397-08002B2CF9AE}" pid="10" name="MediaServiceImageTags">
    <vt:lpwstr/>
  </property>
</Properties>
</file>